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A3" sheetId="3" r:id="rId3"/>
    <sheet name="Method" sheetId="4" r:id="rId4"/>
    <sheet name="Verify" sheetId="5" r:id="rId5"/>
  </sheets>
  <definedNames>
    <definedName name="A3Title">A3!$D$6</definedName>
    <definedName name="AfterAvg">A3!$E$33</definedName>
    <definedName name="AnnualBenefit">A3!$K$71</definedName>
    <definedName name="Area">A3!$J$6</definedName>
    <definedName name="AsOf">Setup!$C$8</definedName>
    <definedName name="Background">A3!$D$12</definedName>
    <definedName name="Baseline">A3!$E$32</definedName>
    <definedName name="BenefitNote">A3!$K$74</definedName>
    <definedName name="Better">A3!$K$18</definedName>
    <definedName name="Currency">Setup!$C$7</definedName>
    <definedName name="Current">A3!$D$16</definedName>
    <definedName name="DueSoonDays">Setup!$C$9</definedName>
    <definedName name="FirstWeek">A3!$K$19</definedName>
    <definedName name="FollowUp">A3!$D$78</definedName>
    <definedName name="GapLeft">A3!$K$32</definedName>
    <definedName name="Improvement">A3!$K$30</definedName>
    <definedName name="ImprovePct">A3!$K$31</definedName>
    <definedName name="Investment">A3!$E$74</definedName>
    <definedName name="MetricName">A3!$E$18</definedName>
    <definedName name="NetBenefit">A3!$K$72</definedName>
    <definedName name="OccPerYear">A3!$E$71</definedName>
    <definedName name="OngoingCost">A3!$E$73</definedName>
    <definedName name="OrgName">Setup!$C$6</definedName>
    <definedName name="Owner">A3!$D$7</definedName>
    <definedName name="Payback">A3!$K$73</definedName>
    <definedName name="_xlnm.Print_Area" localSheetId="2">'A3'!$A$1:$L$78</definedName>
    <definedName name="_xlnm.Print_Area" localSheetId="3">Method!$A$1:$D$55</definedName>
    <definedName name="_xlnm.Print_Area" localSheetId="1">Setup!$A$1:$E$18</definedName>
    <definedName name="_xlnm.Print_Area" localSheetId="0">'Start Here'!$A$1:$F$55</definedName>
    <definedName name="_xlnm.Print_Area" localSheetId="4">Verify!$A$1:$N$73</definedName>
    <definedName name="_xlnm.Print_Titles" localSheetId="3">Method!$1:$2</definedName>
    <definedName name="Result">A3!$K$33</definedName>
    <definedName name="Revised">A3!$J$8</definedName>
    <definedName name="RootCause">A3!$D$57</definedName>
    <definedName name="SelfCheck">Verify!$D$4</definedName>
    <definedName name="SelfCheckSummary">Verify!$F$4</definedName>
    <definedName name="Sponsor">A3!$D$8</definedName>
    <definedName name="Started">A3!$J$7</definedName>
    <definedName name="Target">A3!$E$30</definedName>
    <definedName name="TargetDate">A3!$E$31</definedName>
    <definedName name="Unit">A3!$E$19</definedName>
    <definedName name="ValuePerUnit">A3!$E$72</definedName>
    <definedName name="WhyFive">A3!$D$56</definedName>
    <definedName name="WhyFour">A3!$D$55</definedName>
    <definedName name="WhyOne">A3!$D$52</definedName>
    <definedName name="WhyThree">A3!$D$54</definedName>
    <definedName name="WhyTwo">A3!$D$53</definedName>
  </definedNames>
  <calcPr calcId="124519" fullCalcOnLoad="1"/>
</workbook>
</file>

<file path=xl/sharedStrings.xml><?xml version="1.0" encoding="utf-8"?>
<sst xmlns="http://schemas.openxmlformats.org/spreadsheetml/2006/main" count="365" uniqueCount="242">
  <si>
    <t>A3 Problem Solving</t>
  </si>
  <si>
    <t>Read this first: what the workbook does and how to use it.</t>
  </si>
  <si>
    <t>mfgcalcs.com</t>
  </si>
  <si>
    <t>Work one problem through on one sheet, from background to follow-up, with the data that proves the countermeasures worked and what the fix is worth.</t>
  </si>
  <si>
    <t>For: Team leaders, continuous-improvement and quality engineers, supervisors and managers who coach problem solving.</t>
  </si>
  <si>
    <t>Version 1.0.0  ·  updated 15 October 2026</t>
  </si>
  <si>
    <t>Quick start</t>
  </si>
  <si>
    <t>1.</t>
  </si>
  <si>
    <t>On Setup, type your organisation, currency label and the status date for the countermeasures.</t>
  </si>
  <si>
    <t>2.</t>
  </si>
  <si>
    <t>On the A3 sheet, fill the header and boxes 1 to 3: background, current condition (the metric, its unit and which direction is better) and the goal.</t>
  </si>
  <si>
    <t>3.</t>
  </si>
  <si>
    <t>Type the weekly measurements in the data box, marking each week Baseline, Trial or After.</t>
  </si>
  <si>
    <t>4.</t>
  </si>
  <si>
    <t>Work boxes 4 and 5: the five whys and root cause, then the countermeasures with owners and dates.</t>
  </si>
  <si>
    <t>5.</t>
  </si>
  <si>
    <t>Read box 6 (effect against the target) and the benefit estimate, then write the follow-up in box 7 and print the sheet.</t>
  </si>
  <si>
    <t>What is in this workbook</t>
  </si>
  <si>
    <t>Start Here</t>
  </si>
  <si>
    <t>Setup</t>
  </si>
  <si>
    <t>Organisation, currency label and the status date the countermeasures are judged at.</t>
  </si>
  <si>
    <t>A3</t>
  </si>
  <si>
    <t>One problem on one sheet: background, current condition, goal, root cause, countermeasures, effect and follow-up.</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</si>
  <si>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</si>
  <si>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</si>
  <si>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</si>
  <si>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</si>
  <si>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</si>
  <si>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</si>
  <si>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</si>
  <si>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</si>
  <si>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</si>
  <si>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</si>
  <si>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</si>
  <si>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</si>
  <si>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</si>
  <si>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</si>
  <si>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</si>
  <si>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</si>
  <si>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</si>
  <si>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</si>
  <si>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</si>
  <si>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</si>
  <si>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Setup Reduction Payback Calculator on mfgcalcs.com</t>
  </si>
  <si>
    <t>Latest version</t>
  </si>
  <si>
    <t>mfgcalcs.com/templates/a3-problem-solving</t>
  </si>
  <si>
    <t>More free templates</t>
  </si>
  <si>
    <t>mfgcalcs.com/templates</t>
  </si>
  <si>
    <t>Version</t>
  </si>
  <si>
    <t>1.0.0 (updated 15 October 2026)</t>
  </si>
  <si>
    <t>About the example data</t>
  </si>
  <si>
    <t>Every number already in this workbook is example data for Brookfield Plastics, a fictional business invented for this template, so the dashboard and charts show something meaningful on day one. The example A3 cuts mould changeover time on one injection press at a fictional moulder; every measurement, cost and name is invented for the example. To start with your own data, overwrite the yellow cells.</t>
  </si>
  <si>
    <t>Good to know</t>
  </si>
  <si>
    <t>•</t>
  </si>
  <si>
    <t>Sheets Start Here,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</si>
  <si>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</si>
  <si>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</si>
  <si>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</si>
  <si>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</si>
  <si>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</si>
  <si>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Organisation and dates</t>
  </si>
  <si>
    <t>Organisation or site</t>
  </si>
  <si>
    <t>Brookfield Plastics (example)</t>
  </si>
  <si>
    <t>Currency label</t>
  </si>
  <si>
    <t>USD</t>
  </si>
  <si>
    <t>Status as of</t>
  </si>
  <si>
    <t>'Due soon' warning</t>
  </si>
  <si>
    <t>days</t>
  </si>
  <si>
    <t>How to write a good A3</t>
  </si>
  <si>
    <t>One problem per A3, stated as a gap between what should happen and what does, with a number.</t>
  </si>
  <si>
    <t>Go and see before writing the current condition; draw the process if it helps (insert a picture in box 2).</t>
  </si>
  <si>
    <t>Ask why until you reach a cause you can act on and verify; test it with data before choosing countermeasures.</t>
  </si>
  <si>
    <t>Each countermeasure names the cause it addresses, an owner and a date.</t>
  </si>
  <si>
    <t>Confirm the effect with the same measure as the baseline, and keep measuring after the trial.</t>
  </si>
  <si>
    <t>Follow-up: standardise what worked, share it with similar processes, and say what is still open.</t>
  </si>
  <si>
    <t>Example A3 for Brookfield Plastics (fictional). Overwrite the yellow cells with your own problem; blue cells calculate. Print this sheet or save it as PDF to share it.</t>
  </si>
  <si>
    <t>Title</t>
  </si>
  <si>
    <t>Cut mould changeover time on Press 7</t>
  </si>
  <si>
    <t>Area or process</t>
  </si>
  <si>
    <t>Moulding hall, Press 7 (350 t)</t>
  </si>
  <si>
    <t>Owner</t>
  </si>
  <si>
    <t>M. Ferreira, process technician</t>
  </si>
  <si>
    <t>Started</t>
  </si>
  <si>
    <t>Sponsor</t>
  </si>
  <si>
    <t>K. Adeyemi, plant manager</t>
  </si>
  <si>
    <t>Last revised</t>
  </si>
  <si>
    <t>1. Background: why this problem matters</t>
  </si>
  <si>
    <t>Background</t>
  </si>
  <si>
    <t>Press 7 runs 14 moulds in small batches, with about two changeovers a day. Every minute of changeover is a minute the press makes nothing, and long changeovers push planners into bigger batches and more stock. Customer lead times for the clip and housing families are being cut from 10 to 5 days next quarter.</t>
  </si>
  <si>
    <t>2. Current condition: what is happening, in numbers</t>
  </si>
  <si>
    <t>What we see</t>
  </si>
  <si>
    <t>Changeovers averaged 74 minutes over five weeks of timing, from the last good part to the first good part. Video of three changeovers showed the press standing while the next mould heated, 16 clamp bolts were undone and refitted, and tools and fittings were fetched.</t>
  </si>
  <si>
    <t>Metric</t>
  </si>
  <si>
    <t>Changeover time, last good part to first good part</t>
  </si>
  <si>
    <t>Better when the metric is</t>
  </si>
  <si>
    <t>Lower</t>
  </si>
  <si>
    <t>Unit of the metric</t>
  </si>
  <si>
    <t>min</t>
  </si>
  <si>
    <t>First week of data (week starting)</t>
  </si>
  <si>
    <t>Data box: the metric by week</t>
  </si>
  <si>
    <t>Week starting</t>
  </si>
  <si>
    <t>Phase</t>
  </si>
  <si>
    <t>Baseline</t>
  </si>
  <si>
    <t>Trial</t>
  </si>
  <si>
    <t>After</t>
  </si>
  <si>
    <t>Measured</t>
  </si>
  <si>
    <t>Target</t>
  </si>
  <si>
    <t>Baseline average</t>
  </si>
  <si>
    <t>3. Goal and 6. Effect confirmation</t>
  </si>
  <si>
    <t>Improvement</t>
  </si>
  <si>
    <t>Target date</t>
  </si>
  <si>
    <t>Improvement on the baseline</t>
  </si>
  <si>
    <t>%</t>
  </si>
  <si>
    <t>Still to go to the target</t>
  </si>
  <si>
    <t>After average</t>
  </si>
  <si>
    <t>Result against the target</t>
  </si>
  <si>
    <t>4. Root cause analysis: ask why until you reach a cause you can act on</t>
  </si>
  <si>
    <t>Why 1</t>
  </si>
  <si>
    <t>Changeovers take 74 min because the press stands idle while the next mould is heated and clamped.</t>
  </si>
  <si>
    <t>Why 2</t>
  </si>
  <si>
    <t>Heating and clamping are done inside the press: all of the changeover is internal setup.</t>
  </si>
  <si>
    <t>Why 3</t>
  </si>
  <si>
    <t>There is no pre-heat station and no list of what can be prepared before the press stops.</t>
  </si>
  <si>
    <t>Why 4</t>
  </si>
  <si>
    <t>Changeovers were never studied; each shift does them its own way.</t>
  </si>
  <si>
    <t>Why 5</t>
  </si>
  <si>
    <t>Changeover time was not measured or targeted, so nobody owned it.</t>
  </si>
  <si>
    <t>Root cause</t>
  </si>
  <si>
    <t>No separation of internal and external setup and no standard changeover method (confirmed on video: 61% of changeover time was work that can be done with the press running).</t>
  </si>
  <si>
    <t>5. Countermeasures: what, who and when</t>
  </si>
  <si>
    <t>No.</t>
  </si>
  <si>
    <t>Countermeasure</t>
  </si>
  <si>
    <t>Due</t>
  </si>
  <si>
    <t>Done</t>
  </si>
  <si>
    <t>Status</t>
  </si>
  <si>
    <t>Pre-heat the next mould on a heated cart before the press stops</t>
  </si>
  <si>
    <t>M. Ferreira</t>
  </si>
  <si>
    <t>Standard changeover cart with every tool and fitting needed</t>
  </si>
  <si>
    <t>Quick mould clamps in place of 16 bolted clamps</t>
  </si>
  <si>
    <t>T. Walsh</t>
  </si>
  <si>
    <t>Water quick-connect manifold for the 8 cooling circuits</t>
  </si>
  <si>
    <t>Standard work and training for both shifts</t>
  </si>
  <si>
    <t>R. Iqbal</t>
  </si>
  <si>
    <t>Benefit estimate (what the improvement is worth)</t>
  </si>
  <si>
    <t>Occurrences per year</t>
  </si>
  <si>
    <t>per year</t>
  </si>
  <si>
    <t>Annual benefit (est.)</t>
  </si>
  <si>
    <t>Value of one unit of the metric</t>
  </si>
  <si>
    <t>Net annual benefit (est.)</t>
  </si>
  <si>
    <t>Ongoing cost per year</t>
  </si>
  <si>
    <t>Payback</t>
  </si>
  <si>
    <t>months</t>
  </si>
  <si>
    <t>One-off investment</t>
  </si>
  <si>
    <t>Basis</t>
  </si>
  <si>
    <t>7. Follow-up: standardise, share, and what is still open</t>
  </si>
  <si>
    <t>Follow-up</t>
  </si>
  <si>
    <t>Write the new changeover as standard work and train both shifts (action 5). Finish the water manifold (action 4), then re-measure for four weeks to confirm 30 minutes. Copy the heated cart and quick clamps to Presses 5 and 6. Planning to review batch sizes once the time is stable.</t>
  </si>
  <si>
    <t>What this workbook calculates</t>
  </si>
  <si>
    <t>An A3 tells the story of one problem on one sheet, in the order of Plan-Do-Check-Act: why it matters, what is happening, what good looks like, why it happens, what will be done, whether it worked, and what happens next. This workbook adds the arithmetic: averages of the baseline and after weeks, the improvement and the remaining gap in the direction you choose, a status for each countermeasure, and an estimate of what the improvement is worth.</t>
  </si>
  <si>
    <t>Calculations</t>
  </si>
  <si>
    <t>Quantity</t>
  </si>
  <si>
    <t>How it is calculated</t>
  </si>
  <si>
    <t>Units</t>
  </si>
  <si>
    <t>Average of the data-box weeks marked Baseline.</t>
  </si>
  <si>
    <t>metric unit</t>
  </si>
  <si>
    <t>Average of the weeks marked After (Trial weeks count in neither average).</t>
  </si>
  <si>
    <t>Baseline - after when lower is better; after - baseline when higher is better.</t>
  </si>
  <si>
    <t>Improvement / baseline average.</t>
  </si>
  <si>
    <t>After - target (lower is better) or target - after (higher is better); 0 or less means the target is met.</t>
  </si>
  <si>
    <t>On target when the after average meets the target; Near target within 5% of it; otherwise Above target (lower is better) or Below target.</t>
  </si>
  <si>
    <t>-</t>
  </si>
  <si>
    <t>Countermeasure status</t>
  </si>
  <si>
    <t>Complete when done; Overdue when due &lt; status date; Due soon within the warning days; Check with no due date.</t>
  </si>
  <si>
    <t>Improvement x occurrences per year x value of one unit of the metric.</t>
  </si>
  <si>
    <t>currency/year</t>
  </si>
  <si>
    <t>Net annual benefit and payback</t>
  </si>
  <si>
    <t>Annual benefit - ongoing cost; payback = investment / net annual benefit x 12 (No payback when the net benefit is 0 or less).</t>
  </si>
  <si>
    <t>currency, months</t>
  </si>
  <si>
    <t>Assumptions</t>
  </si>
  <si>
    <t>The weekly values are measured the same way before and after (same start and end points, same unit).</t>
  </si>
  <si>
    <t>The improvement holds for a full year at the stated number of occurrences.</t>
  </si>
  <si>
    <t>The value of one unit of the metric is your own estimate (for press time, contribution per hour / 60 per minute is common); no exchange rate is applied.</t>
  </si>
  <si>
    <t>Limitations</t>
  </si>
  <si>
    <t>Averages do not prove a change is real: with few weeks and noisy data, check the run of values on the chart, or test it (see the SPC control chart template).</t>
  </si>
  <si>
    <t>The data box holds 10 weeks and the countermeasure list 6 rows; for more, extend the blocks (an A3 with more is usually two problems).</t>
  </si>
  <si>
    <t>The benefit estimate is not an accounting figure: it ignores the time value of money and any effect on other processes.</t>
  </si>
  <si>
    <t>Agreement with the live calculator</t>
  </si>
  <si>
    <t>For a time metric in minutes, the benefit estimate is the live Setup Reduction Payback calculator's model: hours recovered = (before - after) x changeovers per year / 60; annual savings = hours x value per hour; net = savings - ongoing cost; payback = investment / net x 12. This workbook works in the metric's own unit, so the value of one minute is the value per hour / 60. The reference implementation is checked against the calculator's engine for its default example (60 to 20 min, 480 changeovers, 150 per hour, 2,000 ongoing, 15,000 invested: payback 3.9 months) and for the example A3 on every build. The A3 boxes, averages and statuses are this template's own model.</t>
  </si>
  <si>
    <t>Open the Setup Reduction Payback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</si>
  <si>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</si>
  <si>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</si>
  <si>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Shook, J., Managing to Learn: Using the A3 Management Process, Lean Enterprise Institute, 2008.</t>
  </si>
  <si>
    <t>Sobek, D. K. and Smalley, A., Understanding A3 Thinking, Productivity Press, 2008.</t>
  </si>
  <si>
    <t>Shingo, S., A Revolution in Manufacturing: The SMED System, Productivity Press, 1985 (the example's changeover method).</t>
  </si>
  <si>
    <t>MFG Calcs Setup Reduction Payback calculator (setup-reduction-payback): the benefit and payback model for a time metric.</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</si>
  <si>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</si>
  <si>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</si>
  <si>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</si>
  <si>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</si>
  <si>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</si>
  <si>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</si>
  <si>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</si>
  <si>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</si>
  <si>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</si>
  <si>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</si>
  <si>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Check</t>
  </si>
  <si>
    <t>Expected (reference)</t>
  </si>
  <si>
    <t>Workbook result</t>
  </si>
  <si>
    <t>Difference</t>
  </si>
  <si>
    <t>Tolerance</t>
  </si>
  <si>
    <t>Result</t>
  </si>
  <si>
    <t>Improvement (lower is better)</t>
  </si>
  <si>
    <t>On target</t>
  </si>
  <si>
    <t>exact</t>
  </si>
  <si>
    <t>Annual benefit</t>
  </si>
  <si>
    <t>Net annual benefit</t>
  </si>
  <si>
    <t>Payback (months)</t>
  </si>
  <si>
    <t>Countermeasure 1 (done on time): status</t>
  </si>
  <si>
    <t>Complete</t>
  </si>
  <si>
    <t>Countermeasure 2 (late, not done): status</t>
  </si>
  <si>
    <t>Overdue</t>
  </si>
  <si>
    <t>Countermeasure 3 (due in 5 days): status</t>
  </si>
  <si>
    <t>Due soon</t>
  </si>
  <si>
    <t>Countermeasure 4 (due in a month): status</t>
  </si>
  <si>
    <t>In progress</t>
  </si>
  <si>
    <t>Countermeasure 5 (no due date): status</t>
  </si>
  <si>
    <t>Fixed test inputs</t>
  </si>
  <si>
    <t>White cells are fixed test inputs; blue cells are the workbook's formulas evaluated on them.</t>
  </si>
  <si>
    <t>Parameters</t>
  </si>
  <si>
    <t>'Due soon' warning (days)</t>
  </si>
  <si>
    <t>Test metric (the calculator's example: 60 min before, 20 min after)</t>
  </si>
  <si>
    <t>Changeover time</t>
  </si>
  <si>
    <t>Test data box</t>
  </si>
  <si>
    <t>Test goal and effect (same formulas as the A3)</t>
  </si>
  <si>
    <t>Test benefit (150 per hour = 2.50 per minute)</t>
  </si>
  <si>
    <t>Test countermeasures</t>
  </si>
  <si>
    <t>Done on time</t>
  </si>
  <si>
    <t>O</t>
  </si>
  <si>
    <t>Late, not done</t>
  </si>
  <si>
    <t>Due in 5 days</t>
  </si>
  <si>
    <t>Due in a month</t>
  </si>
  <si>
    <t>No due date</t>
  </si>
</sst>
</file>

<file path=xl/styles.xml><?xml version="1.0" encoding="utf-8"?>
<styleSheet xmlns="http://schemas.openxmlformats.org/spreadsheetml/2006/main">
  <numFmts count="8">
    <numFmt numFmtId="164" formatCode="d mmm yyyy"/>
    <numFmt numFmtId="165" formatCode="#,##0"/>
    <numFmt numFmtId="166" formatCode="d mmm"/>
    <numFmt numFmtId="167" formatCode="#,##0.0"/>
    <numFmt numFmtId="168" formatCode="0.0%"/>
    <numFmt numFmtId="169" formatCode="#,##0.00"/>
    <numFmt numFmtId="170" formatCode="0.0E+00"/>
    <numFmt numFmtId="171" formatCode="0.0000"/>
  </numFmts>
  <fonts count="20">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14386C"/>
      <name val="Calibri"/>
      <family val="2"/>
      <scheme val="minor"/>
    </font>
    <font>
      <b/>
      <sz val="10"/>
      <color rgb="FFFFFFFF"/>
      <name val="Calibri"/>
      <family val="2"/>
      <scheme val="minor"/>
    </font>
  </fonts>
  <fills count="9">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s>
  <borders count="7">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4"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19" fillId="2" borderId="5" xfId="0" applyFont="1" applyFill="1" applyBorder="1" applyAlignment="1">
      <alignment horizontal="left" vertical="center" wrapText="1"/>
    </xf>
    <xf numFmtId="166" fontId="9" fillId="0" borderId="6" xfId="0" applyNumberFormat="1" applyFont="1" applyBorder="1" applyAlignment="1">
      <alignment horizontal="center" vertical="center"/>
    </xf>
    <xf numFmtId="167" fontId="10" fillId="3" borderId="2" xfId="0" applyNumberFormat="1" applyFont="1" applyFill="1" applyBorder="1" applyAlignment="1" applyProtection="1">
      <alignment vertical="center"/>
      <protection locked="0"/>
    </xf>
    <xf numFmtId="167" fontId="10" fillId="0" borderId="6" xfId="0" applyNumberFormat="1" applyFont="1" applyBorder="1" applyAlignment="1">
      <alignment vertical="center"/>
    </xf>
    <xf numFmtId="167" fontId="9"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9" fillId="4" borderId="3" xfId="0" applyFont="1" applyFill="1" applyBorder="1" applyAlignment="1">
      <alignment vertical="center"/>
    </xf>
    <xf numFmtId="0" fontId="19" fillId="2" borderId="5" xfId="0" applyFont="1" applyFill="1" applyBorder="1" applyAlignment="1">
      <alignment horizontal="center" vertical="center" wrapText="1"/>
    </xf>
    <xf numFmtId="165" fontId="9" fillId="0" borderId="6" xfId="0" applyNumberFormat="1" applyFont="1" applyBorder="1" applyAlignment="1">
      <alignment vertical="center"/>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9" fontId="10" fillId="3" borderId="2" xfId="0" applyNumberFormat="1" applyFont="1" applyFill="1" applyBorder="1" applyAlignment="1" applyProtection="1">
      <alignment vertical="center"/>
      <protection locked="0"/>
    </xf>
    <xf numFmtId="165" fontId="9" fillId="4" borderId="3" xfId="0" applyNumberFormat="1" applyFont="1" applyFill="1" applyBorder="1" applyAlignment="1">
      <alignment vertical="center"/>
    </xf>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5" fontId="9" fillId="0" borderId="6" xfId="0" applyNumberFormat="1" applyFont="1" applyBorder="1" applyAlignment="1">
      <alignment horizontal="center" vertical="center"/>
    </xf>
    <xf numFmtId="169" fontId="10" fillId="0" borderId="6" xfId="0" applyNumberFormat="1" applyFont="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70" fontId="10" fillId="0" borderId="6" xfId="0" applyNumberFormat="1" applyFont="1" applyBorder="1" applyAlignment="1">
      <alignment vertical="center"/>
    </xf>
    <xf numFmtId="0" fontId="10" fillId="4" borderId="3" xfId="0" applyFont="1" applyFill="1" applyBorder="1" applyAlignment="1">
      <alignment horizontal="center" vertical="center"/>
    </xf>
    <xf numFmtId="168" fontId="10" fillId="0" borderId="6" xfId="0" applyNumberFormat="1" applyFont="1" applyBorder="1" applyAlignment="1">
      <alignment vertical="center"/>
    </xf>
    <xf numFmtId="171" fontId="10" fillId="0" borderId="6" xfId="0" applyNumberFormat="1" applyFont="1" applyBorder="1" applyAlignment="1">
      <alignment vertical="center"/>
    </xf>
    <xf numFmtId="171" fontId="10" fillId="4" borderId="3" xfId="0" applyNumberFormat="1" applyFont="1" applyFill="1" applyBorder="1" applyAlignment="1">
      <alignment vertical="center"/>
    </xf>
    <xf numFmtId="164" fontId="10" fillId="0" borderId="6" xfId="0" applyNumberFormat="1" applyFont="1" applyBorder="1" applyAlignment="1">
      <alignment vertical="center"/>
    </xf>
    <xf numFmtId="165" fontId="10" fillId="0" borderId="6" xfId="0" applyNumberFormat="1" applyFont="1" applyBorder="1" applyAlignment="1">
      <alignment vertical="center"/>
    </xf>
  </cellXfs>
  <cellStyles count="1">
    <cellStyle name="Normal" xfId="0" builtinId="0"/>
  </cellStyles>
  <dxfs count="3">
    <dxf>
      <font>
        <color rgb="FF007840"/>
      </font>
      <fill>
        <patternFill>
          <bgColor rgb="FFE2F3E9"/>
        </patternFill>
      </fill>
    </dxf>
    <dxf>
      <font>
        <color rgb="FF8A4A06"/>
      </font>
      <fill>
        <patternFill>
          <bgColor rgb="FFFDF0CF"/>
        </patternFill>
      </fill>
    </dxf>
    <dxf>
      <font>
        <color rgb="FFB3000C"/>
      </font>
      <fill>
        <patternFill>
          <bgColor rgb="FFFBE4E4"/>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The metric by week against the target</a:t>
            </a:r>
          </a:p>
        </c:rich>
      </c:tx>
      <c:layout/>
    </c:title>
    <c:plotArea>
      <c:layout/>
      <c:barChart>
        <c:barDir val="col"/>
        <c:grouping val="clustered"/>
        <c:ser>
          <c:idx val="0"/>
          <c:order val="0"/>
          <c:tx>
            <c:v>Measured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A3!$C$22:$L$22</c:f>
              <c:numCache>
                <c:formatCode>General</c:formatCode>
                <c:ptCount val="10"/>
                <c:pt idx="0">
                  <c:v>46230</c:v>
                </c:pt>
                <c:pt idx="1">
                  <c:v>46237</c:v>
                </c:pt>
                <c:pt idx="2">
                  <c:v>46244</c:v>
                </c:pt>
                <c:pt idx="3">
                  <c:v>46251</c:v>
                </c:pt>
                <c:pt idx="4">
                  <c:v>46258</c:v>
                </c:pt>
                <c:pt idx="5">
                  <c:v>46265</c:v>
                </c:pt>
                <c:pt idx="6">
                  <c:v>46272</c:v>
                </c:pt>
                <c:pt idx="7">
                  <c:v>46279</c:v>
                </c:pt>
                <c:pt idx="8">
                  <c:v>46286</c:v>
                </c:pt>
                <c:pt idx="9">
                  <c:v>46293</c:v>
                </c:pt>
              </c:numCache>
            </c:numRef>
          </c:cat>
          <c:val>
            <c:numRef>
              <c:f>A3!$C$24:$L$24</c:f>
              <c:numCache>
                <c:formatCode>General</c:formatCode>
                <c:ptCount val="10"/>
                <c:pt idx="0">
                  <c:v>72</c:v>
                </c:pt>
                <c:pt idx="1">
                  <c:v>81</c:v>
                </c:pt>
                <c:pt idx="2">
                  <c:v>69</c:v>
                </c:pt>
                <c:pt idx="3">
                  <c:v>77</c:v>
                </c:pt>
                <c:pt idx="4">
                  <c:v>71</c:v>
                </c:pt>
                <c:pt idx="5">
                  <c:v>52</c:v>
                </c:pt>
                <c:pt idx="6">
                  <c:v>44</c:v>
                </c:pt>
                <c:pt idx="7">
                  <c:v>34</c:v>
                </c:pt>
                <c:pt idx="8">
                  <c:v>31</c:v>
                </c:pt>
                <c:pt idx="9">
                  <c:v>29</c:v>
                </c:pt>
              </c:numCache>
            </c:numRef>
          </c:val>
        </c:ser>
        <c:gapWidth val="60"/>
        <c:overlap val="-10"/>
        <c:axId val="50010001"/>
        <c:axId val="50010002"/>
      </c:barChart>
      <c:lineChart>
        <c:grouping val="standard"/>
        <c:ser>
          <c:idx val="1"/>
          <c:order val="1"/>
          <c:tx>
            <c:v>Baseline average</c:v>
          </c:tx>
          <c:spPr>
            <a:ln w="28575">
              <a:solidFill>
                <a:srgbClr val="E8702A"/>
              </a:solidFill>
            </a:ln>
          </c:spPr>
          <c:marker>
            <c:symbol val="circle"/>
            <c:size val="5"/>
            <c:spPr>
              <a:solidFill>
                <a:srgbClr val="E8702A"/>
              </a:solidFill>
              <a:ln>
                <a:solidFill>
                  <a:srgbClr val="E8702A"/>
                </a:solidFill>
              </a:ln>
            </c:spPr>
          </c:marker>
          <c:cat>
            <c:numRef>
              <c:f>A3!$C$22:$L$22</c:f>
              <c:numCache>
                <c:formatCode>General</c:formatCode>
                <c:ptCount val="10"/>
                <c:pt idx="0">
                  <c:v>46230</c:v>
                </c:pt>
                <c:pt idx="1">
                  <c:v>46237</c:v>
                </c:pt>
                <c:pt idx="2">
                  <c:v>46244</c:v>
                </c:pt>
                <c:pt idx="3">
                  <c:v>46251</c:v>
                </c:pt>
                <c:pt idx="4">
                  <c:v>46258</c:v>
                </c:pt>
                <c:pt idx="5">
                  <c:v>46265</c:v>
                </c:pt>
                <c:pt idx="6">
                  <c:v>46272</c:v>
                </c:pt>
                <c:pt idx="7">
                  <c:v>46279</c:v>
                </c:pt>
                <c:pt idx="8">
                  <c:v>46286</c:v>
                </c:pt>
                <c:pt idx="9">
                  <c:v>46293</c:v>
                </c:pt>
              </c:numCache>
            </c:numRef>
          </c:cat>
          <c:val>
            <c:numRef>
              <c:f>A3!$C$26:$L$26</c:f>
              <c:numCache>
                <c:formatCode>General</c:formatCode>
                <c:ptCount val="10"/>
                <c:pt idx="0">
                  <c:v>74</c:v>
                </c:pt>
                <c:pt idx="1">
                  <c:v>74</c:v>
                </c:pt>
                <c:pt idx="2">
                  <c:v>74</c:v>
                </c:pt>
                <c:pt idx="3">
                  <c:v>74</c:v>
                </c:pt>
                <c:pt idx="4">
                  <c:v>74</c:v>
                </c:pt>
                <c:pt idx="5">
                  <c:v>74</c:v>
                </c:pt>
                <c:pt idx="6">
                  <c:v>74</c:v>
                </c:pt>
                <c:pt idx="7">
                  <c:v>74</c:v>
                </c:pt>
                <c:pt idx="8">
                  <c:v>74</c:v>
                </c:pt>
                <c:pt idx="9">
                  <c:v>74</c:v>
                </c:pt>
              </c:numCache>
            </c:numRef>
          </c:val>
        </c:ser>
        <c:ser>
          <c:idx val="2"/>
          <c:order val="2"/>
          <c:tx>
            <c:v>Target</c:v>
          </c:tx>
          <c:spPr>
            <a:ln w="19050">
              <a:solidFill>
                <a:srgbClr val="4A5361"/>
              </a:solidFill>
              <a:prstDash val="dash"/>
            </a:ln>
          </c:spPr>
          <c:marker>
            <c:symbol val="none"/>
          </c:marker>
          <c:cat>
            <c:numRef>
              <c:f>A3!$C$22:$L$22</c:f>
              <c:numCache>
                <c:formatCode>General</c:formatCode>
                <c:ptCount val="10"/>
                <c:pt idx="0">
                  <c:v>46230</c:v>
                </c:pt>
                <c:pt idx="1">
                  <c:v>46237</c:v>
                </c:pt>
                <c:pt idx="2">
                  <c:v>46244</c:v>
                </c:pt>
                <c:pt idx="3">
                  <c:v>46251</c:v>
                </c:pt>
                <c:pt idx="4">
                  <c:v>46258</c:v>
                </c:pt>
                <c:pt idx="5">
                  <c:v>46265</c:v>
                </c:pt>
                <c:pt idx="6">
                  <c:v>46272</c:v>
                </c:pt>
                <c:pt idx="7">
                  <c:v>46279</c:v>
                </c:pt>
                <c:pt idx="8">
                  <c:v>46286</c:v>
                </c:pt>
                <c:pt idx="9">
                  <c:v>46293</c:v>
                </c:pt>
              </c:numCache>
            </c:numRef>
          </c:cat>
          <c:val>
            <c:numRef>
              <c:f>A3!$C$25:$L$25</c:f>
              <c:numCache>
                <c:formatCode>General</c:formatCode>
                <c:ptCount val="10"/>
                <c:pt idx="0">
                  <c:v>30</c:v>
                </c:pt>
                <c:pt idx="1">
                  <c:v>30</c:v>
                </c:pt>
                <c:pt idx="2">
                  <c:v>30</c:v>
                </c:pt>
                <c:pt idx="3">
                  <c:v>30</c:v>
                </c:pt>
                <c:pt idx="4">
                  <c:v>30</c:v>
                </c:pt>
                <c:pt idx="5">
                  <c:v>30</c:v>
                </c:pt>
                <c:pt idx="6">
                  <c:v>30</c:v>
                </c:pt>
                <c:pt idx="7">
                  <c:v>30</c:v>
                </c:pt>
                <c:pt idx="8">
                  <c:v>30</c:v>
                </c:pt>
                <c:pt idx="9">
                  <c:v>30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34</xdr:row>
      <xdr:rowOff>38100</xdr:rowOff>
    </xdr:from>
    <xdr:to>
      <xdr:col>11</xdr:col>
      <xdr:colOff>676275</xdr:colOff>
      <xdr:row>47</xdr:row>
      <xdr:rowOff>152400</xdr:rowOff>
    </xdr:to>
    <xdr:graphicFrame macro="">
      <xdr:nvGraphicFramePr>
        <xdr:cNvPr id="2" name="Chart 1" descr="Column chart of the metric each week through the baseline, trial and after periods, with the baseline average as a line and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3-problem-solving" TargetMode="External"/><Relationship Id="rId2" Type="http://schemas.openxmlformats.org/officeDocument/2006/relationships/hyperlink" Target="https://www.mfgcalcs.com/calculators/lean-manufacturing-operations/setup-reduction-payback?utm_source=mfgcalcs-template&amp;utm_medium=xlsx&amp;utm_campaign=a3-problem-solving" TargetMode="External"/><Relationship Id="rId3" Type="http://schemas.openxmlformats.org/officeDocument/2006/relationships/hyperlink" Target="https://www.mfgcalcs.com/templates/a3-problem-solving?utm_source=mfgcalcs-template&amp;utm_medium=xlsx&amp;utm_campaign=a3-problem-solving" TargetMode="External"/><Relationship Id="rId4" Type="http://schemas.openxmlformats.org/officeDocument/2006/relationships/hyperlink" Target="https://www.mfgcalcs.com/templates?utm_source=mfgcalcs-template&amp;utm_medium=xlsx&amp;utm_campaign=a3-problem-solv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3-problem-solv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3-problem-solving" TargetMode="External"/><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3-problem-solving" TargetMode="External"/><Relationship Id="rId2" Type="http://schemas.openxmlformats.org/officeDocument/2006/relationships/hyperlink" Target="https://www.mfgcalcs.com/calculators/lean-manufacturing-operations/setup-reduction-payback?utm_source=mfgcalcs-template&amp;utm_medium=xlsx&amp;utm_campaign=a3-problem-solvin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3-problem-solving" TargetMode="Externa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14 of 14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A3!A1" tooltip="Go to A3" display="A3"/>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A3 Problem Solving&amp;R&amp;8&amp;A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8"/>
  <sheetViews>
    <sheetView showGridLines="0" workbookViewId="0"/>
  </sheetViews>
  <sheetFormatPr defaultRowHeight="15"/>
  <cols>
    <col min="1" max="1" width="2.7109375" customWidth="1"/>
    <col min="2" max="2" width="30.7109375" customWidth="1"/>
    <col min="3" max="3" width="18.7109375" customWidth="1"/>
    <col min="4" max="4" width="5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60</v>
      </c>
      <c r="C4" s="8"/>
      <c r="D4" s="8"/>
    </row>
    <row r="5" spans="1:5" ht="5" customHeight="1"/>
    <row r="6" spans="1:5">
      <c r="B6" s="27" t="s">
        <v>61</v>
      </c>
      <c r="C6" s="28" t="s">
        <v>62</v>
      </c>
      <c r="D6" s="28"/>
    </row>
    <row r="7" spans="1:5">
      <c r="B7" s="27" t="s">
        <v>63</v>
      </c>
      <c r="C7" s="28" t="s">
        <v>64</v>
      </c>
      <c r="D7" s="28"/>
    </row>
    <row r="8" spans="1:5">
      <c r="B8" s="27" t="s">
        <v>65</v>
      </c>
      <c r="C8" s="29">
        <v>46304</v>
      </c>
      <c r="D8" s="7"/>
    </row>
    <row r="9" spans="1:5">
      <c r="B9" s="27" t="s">
        <v>66</v>
      </c>
      <c r="C9" s="30">
        <v>7</v>
      </c>
      <c r="D9" s="7" t="s">
        <v>67</v>
      </c>
    </row>
    <row r="11" spans="1:5" ht="21" customHeight="1">
      <c r="B11" s="8" t="s">
        <v>68</v>
      </c>
      <c r="C11" s="8"/>
      <c r="D11" s="8"/>
    </row>
    <row r="12" spans="1:5" ht="5" customHeight="1"/>
    <row r="13" spans="1:5" ht="29.4" customHeight="1">
      <c r="B13" s="26" t="s">
        <v>53</v>
      </c>
      <c r="C13" s="10" t="s">
        <v>69</v>
      </c>
      <c r="D13" s="10"/>
    </row>
    <row r="14" spans="1:5" ht="29.4" customHeight="1">
      <c r="B14" s="26" t="s">
        <v>53</v>
      </c>
      <c r="C14" s="10" t="s">
        <v>70</v>
      </c>
      <c r="D14" s="10"/>
    </row>
    <row r="15" spans="1:5" ht="29.4" customHeight="1">
      <c r="B15" s="26" t="s">
        <v>53</v>
      </c>
      <c r="C15" s="10" t="s">
        <v>71</v>
      </c>
      <c r="D15" s="10"/>
    </row>
    <row r="16" spans="1:5" ht="16.2" customHeight="1">
      <c r="B16" s="26" t="s">
        <v>53</v>
      </c>
      <c r="C16" s="10" t="s">
        <v>72</v>
      </c>
      <c r="D16" s="10"/>
    </row>
    <row r="17" spans="2:4" ht="29.4" customHeight="1">
      <c r="B17" s="26" t="s">
        <v>53</v>
      </c>
      <c r="C17" s="10" t="s">
        <v>73</v>
      </c>
      <c r="D17" s="10"/>
    </row>
    <row r="18" spans="2:4" ht="29.4" customHeight="1">
      <c r="B18" s="26" t="s">
        <v>53</v>
      </c>
      <c r="C18" s="10" t="s">
        <v>74</v>
      </c>
      <c r="D18" s="10"/>
    </row>
  </sheetData>
  <mergeCells count="13">
    <mergeCell ref="A1:E1"/>
    <mergeCell ref="B2:C2"/>
    <mergeCell ref="D2:E2"/>
    <mergeCell ref="B4:D4"/>
    <mergeCell ref="C6:D6"/>
    <mergeCell ref="C7:D7"/>
    <mergeCell ref="B11:D11"/>
    <mergeCell ref="C13:D13"/>
    <mergeCell ref="C14:D14"/>
    <mergeCell ref="C15:D15"/>
    <mergeCell ref="C16:D16"/>
    <mergeCell ref="C17:D17"/>
    <mergeCell ref="C18:D18"/>
  </mergeCells>
  <dataValidations count="4">
    <dataValidation type="textLength" allowBlank="1" showInputMessage="1" showErrorMessage="1" errorTitle="Check this entry" error="Text up to 80 characters." promptTitle="Organisation or site" prompt="Text up to 80 characters." sqref="C6">
      <formula1>0</formula1>
      <formula2>80</formula2>
    </dataValidation>
    <dataValidation type="textLength" allowBlank="1" showInputMessage="1" showErrorMessage="1" errorTitle="Check this entry" error="Text up to 12 characters." promptTitle="Currency label" prompt="Text shown with money values,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Status as of" prompt="Countermeasure statuses (Overdue, Due soon) are judged at this date. A typed date, so the file never changes by itself. Enter a date between 01 Jan 2000 and 31 Dec 2100." sqref="C8">
      <formula1>36526</formula1>
      <formula2>73415</formula2>
    </dataValidation>
    <dataValidation type="whole" allowBlank="1" showInputMessage="1" showErrorMessage="1" errorTitle="Check this entry" error="Enter a whole number from 0 to 365." promptTitle="'Due soon' warning" prompt="Enter a whole number from 0 to 365." sqref="C9">
      <formula1>0</formula1>
      <formula2>365</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A3 Problem Solving&amp;R&amp;8&amp;A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L78"/>
  <sheetViews>
    <sheetView showGridLines="0" workbookViewId="0"/>
  </sheetViews>
  <sheetFormatPr defaultRowHeight="15"/>
  <cols>
    <col min="1" max="1" width="2.7109375" customWidth="1"/>
    <col min="2" max="2" width="12.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ht="32.76" customHeight="1">
      <c r="B4" s="31" t="s">
        <v>75</v>
      </c>
      <c r="C4" s="31"/>
      <c r="D4" s="31"/>
      <c r="E4" s="31"/>
      <c r="F4" s="31"/>
      <c r="G4" s="31"/>
      <c r="H4" s="31"/>
      <c r="I4" s="31"/>
      <c r="J4" s="31"/>
      <c r="K4" s="31"/>
      <c r="L4" s="31"/>
    </row>
    <row r="6" spans="1:12">
      <c r="B6" s="27" t="s">
        <v>76</v>
      </c>
      <c r="C6" s="27"/>
      <c r="D6" s="32" t="s">
        <v>77</v>
      </c>
      <c r="E6" s="32"/>
      <c r="F6" s="32"/>
      <c r="H6" s="27" t="s">
        <v>78</v>
      </c>
      <c r="I6" s="27"/>
      <c r="J6" s="32" t="s">
        <v>79</v>
      </c>
      <c r="K6" s="32"/>
      <c r="L6" s="32"/>
    </row>
    <row r="7" spans="1:12">
      <c r="B7" s="27" t="s">
        <v>80</v>
      </c>
      <c r="C7" s="27"/>
      <c r="D7" s="32" t="s">
        <v>81</v>
      </c>
      <c r="E7" s="32"/>
      <c r="F7" s="32"/>
      <c r="H7" s="27" t="s">
        <v>82</v>
      </c>
      <c r="I7" s="27"/>
      <c r="J7" s="33">
        <v>46230</v>
      </c>
      <c r="K7" s="33"/>
      <c r="L7" s="33"/>
    </row>
    <row r="8" spans="1:12">
      <c r="B8" s="27" t="s">
        <v>83</v>
      </c>
      <c r="C8" s="27"/>
      <c r="D8" s="32" t="s">
        <v>84</v>
      </c>
      <c r="E8" s="32"/>
      <c r="F8" s="32"/>
      <c r="H8" s="27" t="s">
        <v>85</v>
      </c>
      <c r="I8" s="27"/>
      <c r="J8" s="33">
        <v>46304</v>
      </c>
      <c r="K8" s="33"/>
      <c r="L8" s="33"/>
    </row>
    <row r="10" spans="1:12" ht="21" customHeight="1">
      <c r="B10" s="8" t="s">
        <v>86</v>
      </c>
      <c r="C10" s="8"/>
      <c r="D10" s="8"/>
      <c r="E10" s="8"/>
      <c r="F10" s="8"/>
      <c r="G10" s="8"/>
      <c r="H10" s="8"/>
      <c r="I10" s="8"/>
      <c r="J10" s="8"/>
      <c r="K10" s="8"/>
      <c r="L10" s="8"/>
    </row>
    <row r="11" spans="1:12" ht="5" customHeight="1"/>
    <row r="12" spans="1:12" ht="44.6" customHeight="1">
      <c r="B12" s="27" t="s">
        <v>87</v>
      </c>
      <c r="C12" s="27"/>
      <c r="D12" s="32" t="s">
        <v>88</v>
      </c>
      <c r="E12" s="32"/>
      <c r="F12" s="32"/>
      <c r="G12" s="32"/>
      <c r="H12" s="32"/>
      <c r="I12" s="32"/>
      <c r="J12" s="32"/>
      <c r="K12" s="32"/>
      <c r="L12" s="32"/>
    </row>
    <row r="14" spans="1:12" ht="21" customHeight="1">
      <c r="B14" s="8" t="s">
        <v>89</v>
      </c>
      <c r="C14" s="8"/>
      <c r="D14" s="8"/>
      <c r="E14" s="8"/>
      <c r="F14" s="8"/>
      <c r="G14" s="8"/>
      <c r="H14" s="8"/>
      <c r="I14" s="8"/>
      <c r="J14" s="8"/>
      <c r="K14" s="8"/>
      <c r="L14" s="8"/>
    </row>
    <row r="15" spans="1:12" ht="5" customHeight="1"/>
    <row r="16" spans="1:12" ht="44.6" customHeight="1">
      <c r="B16" s="27" t="s">
        <v>90</v>
      </c>
      <c r="C16" s="27"/>
      <c r="D16" s="32" t="s">
        <v>91</v>
      </c>
      <c r="E16" s="32"/>
      <c r="F16" s="32"/>
      <c r="G16" s="32"/>
      <c r="H16" s="32"/>
      <c r="I16" s="32"/>
      <c r="J16" s="32"/>
      <c r="K16" s="32"/>
      <c r="L16" s="32"/>
    </row>
    <row r="18" spans="2:12">
      <c r="B18" s="27" t="s">
        <v>92</v>
      </c>
      <c r="C18" s="27"/>
      <c r="D18" s="27"/>
      <c r="E18" s="28" t="s">
        <v>93</v>
      </c>
      <c r="F18" s="28"/>
      <c r="H18" s="27" t="s">
        <v>94</v>
      </c>
      <c r="I18" s="27"/>
      <c r="J18" s="27"/>
      <c r="K18" s="28" t="s">
        <v>95</v>
      </c>
      <c r="L18" s="28"/>
    </row>
    <row r="19" spans="2:12">
      <c r="B19" s="27" t="s">
        <v>96</v>
      </c>
      <c r="C19" s="27"/>
      <c r="D19" s="27"/>
      <c r="E19" s="28" t="s">
        <v>97</v>
      </c>
      <c r="F19" s="28"/>
      <c r="H19" s="27" t="s">
        <v>98</v>
      </c>
      <c r="I19" s="27"/>
      <c r="J19" s="27"/>
      <c r="K19" s="29">
        <v>46230</v>
      </c>
      <c r="L19" s="7"/>
    </row>
    <row r="21" spans="2:12">
      <c r="B21" s="34" t="s">
        <v>99</v>
      </c>
      <c r="C21" s="34"/>
      <c r="D21" s="34"/>
      <c r="E21" s="34"/>
      <c r="F21" s="34"/>
      <c r="G21" s="34"/>
      <c r="H21" s="34"/>
      <c r="I21" s="34"/>
      <c r="J21" s="34"/>
      <c r="K21" s="34"/>
      <c r="L21" s="34"/>
    </row>
    <row r="22" spans="2:12">
      <c r="B22" s="35" t="s">
        <v>100</v>
      </c>
      <c r="C22" s="36">
        <f>FirstWeek</f>
        <v>46230</v>
      </c>
      <c r="D22" s="36">
        <f>$C$22+7</f>
        <v>46237</v>
      </c>
      <c r="E22" s="36">
        <f>$D$22+7</f>
        <v>46244</v>
      </c>
      <c r="F22" s="36">
        <f>$E$22+7</f>
        <v>46251</v>
      </c>
      <c r="G22" s="36">
        <f>$F$22+7</f>
        <v>46258</v>
      </c>
      <c r="H22" s="36">
        <f>$G$22+7</f>
        <v>46265</v>
      </c>
      <c r="I22" s="36">
        <f>$H$22+7</f>
        <v>46272</v>
      </c>
      <c r="J22" s="36">
        <f>$I$22+7</f>
        <v>46279</v>
      </c>
      <c r="K22" s="36">
        <f>$J$22+7</f>
        <v>46286</v>
      </c>
      <c r="L22" s="36">
        <f>$K$22+7</f>
        <v>46293</v>
      </c>
    </row>
    <row r="23" spans="2:12">
      <c r="B23" s="27" t="s">
        <v>101</v>
      </c>
      <c r="C23" s="28" t="s">
        <v>102</v>
      </c>
      <c r="D23" s="28" t="s">
        <v>102</v>
      </c>
      <c r="E23" s="28" t="s">
        <v>102</v>
      </c>
      <c r="F23" s="28" t="s">
        <v>102</v>
      </c>
      <c r="G23" s="28" t="s">
        <v>102</v>
      </c>
      <c r="H23" s="28" t="s">
        <v>103</v>
      </c>
      <c r="I23" s="28" t="s">
        <v>103</v>
      </c>
      <c r="J23" s="28" t="s">
        <v>104</v>
      </c>
      <c r="K23" s="28" t="s">
        <v>104</v>
      </c>
      <c r="L23" s="28" t="s">
        <v>104</v>
      </c>
    </row>
    <row r="24" spans="2:12">
      <c r="B24" s="27" t="s">
        <v>105</v>
      </c>
      <c r="C24" s="37">
        <v>72</v>
      </c>
      <c r="D24" s="37">
        <v>81</v>
      </c>
      <c r="E24" s="37">
        <v>69</v>
      </c>
      <c r="F24" s="37">
        <v>77</v>
      </c>
      <c r="G24" s="37">
        <v>71</v>
      </c>
      <c r="H24" s="37">
        <v>52</v>
      </c>
      <c r="I24" s="37">
        <v>44</v>
      </c>
      <c r="J24" s="37">
        <v>34</v>
      </c>
      <c r="K24" s="37">
        <v>31</v>
      </c>
      <c r="L24" s="37">
        <v>29</v>
      </c>
    </row>
    <row r="25" spans="2:12">
      <c r="B25" s="27" t="s">
        <v>106</v>
      </c>
      <c r="C25" s="38">
        <f>Target</f>
        <v>30</v>
      </c>
      <c r="D25" s="38">
        <f>Target</f>
        <v>30</v>
      </c>
      <c r="E25" s="38">
        <f>Target</f>
        <v>30</v>
      </c>
      <c r="F25" s="38">
        <f>Target</f>
        <v>30</v>
      </c>
      <c r="G25" s="38">
        <f>Target</f>
        <v>30</v>
      </c>
      <c r="H25" s="38">
        <f>Target</f>
        <v>30</v>
      </c>
      <c r="I25" s="38">
        <f>Target</f>
        <v>30</v>
      </c>
      <c r="J25" s="38">
        <f>Target</f>
        <v>30</v>
      </c>
      <c r="K25" s="38">
        <f>Target</f>
        <v>30</v>
      </c>
      <c r="L25" s="38">
        <f>Target</f>
        <v>30</v>
      </c>
    </row>
    <row r="26" spans="2:12">
      <c r="B26" s="27" t="s">
        <v>107</v>
      </c>
      <c r="C26" s="38">
        <f>Baseline</f>
        <v>74</v>
      </c>
      <c r="D26" s="38">
        <f>Baseline</f>
        <v>74</v>
      </c>
      <c r="E26" s="38">
        <f>Baseline</f>
        <v>74</v>
      </c>
      <c r="F26" s="38">
        <f>Baseline</f>
        <v>74</v>
      </c>
      <c r="G26" s="38">
        <f>Baseline</f>
        <v>74</v>
      </c>
      <c r="H26" s="38">
        <f>Baseline</f>
        <v>74</v>
      </c>
      <c r="I26" s="38">
        <f>Baseline</f>
        <v>74</v>
      </c>
      <c r="J26" s="38">
        <f>Baseline</f>
        <v>74</v>
      </c>
      <c r="K26" s="38">
        <f>Baseline</f>
        <v>74</v>
      </c>
      <c r="L26" s="38">
        <f>Baseline</f>
        <v>74</v>
      </c>
    </row>
    <row r="28" spans="2:12" ht="21" customHeight="1">
      <c r="B28" s="8" t="s">
        <v>108</v>
      </c>
      <c r="C28" s="8"/>
      <c r="D28" s="8"/>
      <c r="E28" s="8"/>
      <c r="F28" s="8"/>
      <c r="G28" s="8"/>
      <c r="H28" s="8"/>
      <c r="I28" s="8"/>
      <c r="J28" s="8"/>
      <c r="K28" s="8"/>
      <c r="L28" s="8"/>
    </row>
    <row r="29" spans="2:12" ht="5" customHeight="1"/>
    <row r="30" spans="2:12">
      <c r="B30" s="27" t="s">
        <v>106</v>
      </c>
      <c r="C30" s="27"/>
      <c r="D30" s="27"/>
      <c r="E30" s="37">
        <v>30</v>
      </c>
      <c r="F30" s="7" t="str">
        <f>Unit</f>
        <v>min</v>
      </c>
      <c r="H30" s="17" t="s">
        <v>109</v>
      </c>
      <c r="I30" s="17"/>
      <c r="J30" s="17"/>
      <c r="K30" s="39">
        <f>IF(OR(Baseline="",AfterAvg=""),"",IF(Better="Higher",AfterAvg-Baseline,Baseline-AfterAvg))</f>
        <v>42.6666666666667</v>
      </c>
      <c r="L30" s="7" t="str">
        <f>Unit</f>
        <v>min</v>
      </c>
    </row>
    <row r="31" spans="2:12">
      <c r="B31" s="27" t="s">
        <v>110</v>
      </c>
      <c r="C31" s="27"/>
      <c r="D31" s="27"/>
      <c r="E31" s="29">
        <v>46325</v>
      </c>
      <c r="F31" s="7"/>
      <c r="H31" s="27" t="s">
        <v>111</v>
      </c>
      <c r="I31" s="27"/>
      <c r="J31" s="27"/>
      <c r="K31" s="40">
        <f>IF(OR(Improvement="",N(Baseline)=0),"",Improvement/Baseline)</f>
        <v>0.576576576576577</v>
      </c>
      <c r="L31" s="7" t="s">
        <v>112</v>
      </c>
    </row>
    <row r="32" spans="2:12">
      <c r="B32" s="27" t="s">
        <v>107</v>
      </c>
      <c r="C32" s="27"/>
      <c r="D32" s="27"/>
      <c r="E32" s="41">
        <f>IFERROR(AVERAGEIFS($C$24:$L$24,$C$23:$L$23,"Baseline"),"")</f>
        <v>74</v>
      </c>
      <c r="F32" s="7" t="str">
        <f>Unit</f>
        <v>min</v>
      </c>
      <c r="H32" s="27" t="s">
        <v>113</v>
      </c>
      <c r="I32" s="27"/>
      <c r="J32" s="27"/>
      <c r="K32" s="41">
        <f>IF(AfterAvg="","",IF(Better="Higher",Target-AfterAvg,AfterAvg-Target))</f>
        <v>1.33333333333333</v>
      </c>
      <c r="L32" s="7" t="str">
        <f>Unit</f>
        <v>min</v>
      </c>
    </row>
    <row r="33" spans="2:12">
      <c r="B33" s="27" t="s">
        <v>114</v>
      </c>
      <c r="C33" s="27"/>
      <c r="D33" s="27"/>
      <c r="E33" s="41">
        <f>IFERROR(AVERAGEIFS($C$24:$L$24,$C$23:$L$23,"After"),"")</f>
        <v>31.3333333333333</v>
      </c>
      <c r="F33" s="7" t="str">
        <f>Unit</f>
        <v>min</v>
      </c>
      <c r="H33" s="17" t="s">
        <v>115</v>
      </c>
      <c r="I33" s="17"/>
      <c r="J33" s="17"/>
      <c r="K33" s="42" t="str">
        <f>IF(AfterAvg="","",IF(Better="Higher",IF(AfterAvg&gt;=Target,"On target",IF(AfterAvg&gt;=Target*0.95,"Near target","Below target")),IF(AfterAvg&lt;=Target,"On target",IF(AfterAvg&lt;=Target*1.05,"Near target","Above target"))))</f>
        <v>Near target</v>
      </c>
      <c r="L33" s="42"/>
    </row>
    <row r="50" spans="2:12" ht="21" customHeight="1">
      <c r="B50" s="8" t="s">
        <v>116</v>
      </c>
      <c r="C50" s="8"/>
      <c r="D50" s="8"/>
      <c r="E50" s="8"/>
      <c r="F50" s="8"/>
      <c r="G50" s="8"/>
      <c r="H50" s="8"/>
      <c r="I50" s="8"/>
      <c r="J50" s="8"/>
      <c r="K50" s="8"/>
      <c r="L50" s="8"/>
    </row>
    <row r="51" spans="2:12" ht="5" customHeight="1"/>
    <row r="52" spans="2:12">
      <c r="B52" s="27" t="s">
        <v>117</v>
      </c>
      <c r="C52" s="27"/>
      <c r="D52" s="32" t="s">
        <v>118</v>
      </c>
      <c r="E52" s="32"/>
      <c r="F52" s="32"/>
      <c r="G52" s="32"/>
      <c r="H52" s="32"/>
      <c r="I52" s="32"/>
      <c r="J52" s="32"/>
      <c r="K52" s="32"/>
      <c r="L52" s="32"/>
    </row>
    <row r="53" spans="2:12">
      <c r="B53" s="27" t="s">
        <v>119</v>
      </c>
      <c r="C53" s="27"/>
      <c r="D53" s="32" t="s">
        <v>120</v>
      </c>
      <c r="E53" s="32"/>
      <c r="F53" s="32"/>
      <c r="G53" s="32"/>
      <c r="H53" s="32"/>
      <c r="I53" s="32"/>
      <c r="J53" s="32"/>
      <c r="K53" s="32"/>
      <c r="L53" s="32"/>
    </row>
    <row r="54" spans="2:12">
      <c r="B54" s="27" t="s">
        <v>121</v>
      </c>
      <c r="C54" s="27"/>
      <c r="D54" s="32" t="s">
        <v>122</v>
      </c>
      <c r="E54" s="32"/>
      <c r="F54" s="32"/>
      <c r="G54" s="32"/>
      <c r="H54" s="32"/>
      <c r="I54" s="32"/>
      <c r="J54" s="32"/>
      <c r="K54" s="32"/>
      <c r="L54" s="32"/>
    </row>
    <row r="55" spans="2:12">
      <c r="B55" s="27" t="s">
        <v>123</v>
      </c>
      <c r="C55" s="27"/>
      <c r="D55" s="32" t="s">
        <v>124</v>
      </c>
      <c r="E55" s="32"/>
      <c r="F55" s="32"/>
      <c r="G55" s="32"/>
      <c r="H55" s="32"/>
      <c r="I55" s="32"/>
      <c r="J55" s="32"/>
      <c r="K55" s="32"/>
      <c r="L55" s="32"/>
    </row>
    <row r="56" spans="2:12">
      <c r="B56" s="27" t="s">
        <v>125</v>
      </c>
      <c r="C56" s="27"/>
      <c r="D56" s="32" t="s">
        <v>126</v>
      </c>
      <c r="E56" s="32"/>
      <c r="F56" s="32"/>
      <c r="G56" s="32"/>
      <c r="H56" s="32"/>
      <c r="I56" s="32"/>
      <c r="J56" s="32"/>
      <c r="K56" s="32"/>
      <c r="L56" s="32"/>
    </row>
    <row r="57" spans="2:12" ht="31.4" customHeight="1">
      <c r="B57" s="27" t="s">
        <v>127</v>
      </c>
      <c r="C57" s="27"/>
      <c r="D57" s="32" t="s">
        <v>128</v>
      </c>
      <c r="E57" s="32"/>
      <c r="F57" s="32"/>
      <c r="G57" s="32"/>
      <c r="H57" s="32"/>
      <c r="I57" s="32"/>
      <c r="J57" s="32"/>
      <c r="K57" s="32"/>
      <c r="L57" s="32"/>
    </row>
    <row r="59" spans="2:12" ht="21" customHeight="1">
      <c r="B59" s="8" t="s">
        <v>129</v>
      </c>
      <c r="C59" s="8"/>
      <c r="D59" s="8"/>
      <c r="E59" s="8"/>
      <c r="F59" s="8"/>
      <c r="G59" s="8"/>
      <c r="H59" s="8"/>
      <c r="I59" s="8"/>
      <c r="J59" s="8"/>
      <c r="K59" s="8"/>
      <c r="L59" s="8"/>
    </row>
    <row r="60" spans="2:12" ht="5" customHeight="1"/>
    <row r="61" spans="2:12" ht="20" customHeight="1">
      <c r="B61" s="35" t="s">
        <v>130</v>
      </c>
      <c r="C61" s="43" t="s">
        <v>131</v>
      </c>
      <c r="D61" s="43"/>
      <c r="E61" s="43"/>
      <c r="F61" s="43"/>
      <c r="G61" s="43" t="s">
        <v>80</v>
      </c>
      <c r="H61" s="43"/>
      <c r="I61" s="43" t="s">
        <v>132</v>
      </c>
      <c r="J61" s="43" t="s">
        <v>133</v>
      </c>
      <c r="K61" s="43" t="s">
        <v>134</v>
      </c>
      <c r="L61" s="43"/>
    </row>
    <row r="62" spans="2:12">
      <c r="B62" s="44">
        <v>1</v>
      </c>
      <c r="C62" s="28" t="s">
        <v>135</v>
      </c>
      <c r="D62" s="28"/>
      <c r="E62" s="28"/>
      <c r="F62" s="28"/>
      <c r="G62" s="28" t="s">
        <v>136</v>
      </c>
      <c r="H62" s="28"/>
      <c r="I62" s="29">
        <v>46269</v>
      </c>
      <c r="J62" s="29">
        <v>46267</v>
      </c>
      <c r="K62" s="45" t="str">
        <f>IF($C$62="","",IF(N($J$62)&gt;0,"Complete",IF(N($I$62)=0,"Check",IF($I$62&lt;AsOf,"Overdue",IF($I$62-AsOf&lt;=DueSoonDays,"Due soon","In progress")))))</f>
        <v>Complete</v>
      </c>
      <c r="L62" s="45"/>
    </row>
    <row r="63" spans="2:12">
      <c r="B63" s="44">
        <v>2</v>
      </c>
      <c r="C63" s="28" t="s">
        <v>137</v>
      </c>
      <c r="D63" s="28"/>
      <c r="E63" s="28"/>
      <c r="F63" s="28"/>
      <c r="G63" s="28" t="s">
        <v>136</v>
      </c>
      <c r="H63" s="28"/>
      <c r="I63" s="29">
        <v>46276</v>
      </c>
      <c r="J63" s="29">
        <v>46275</v>
      </c>
      <c r="K63" s="45" t="str">
        <f>IF($C$63="","",IF(N($J$63)&gt;0,"Complete",IF(N($I$63)=0,"Check",IF($I$63&lt;AsOf,"Overdue",IF($I$63-AsOf&lt;=DueSoonDays,"Due soon","In progress")))))</f>
        <v>Complete</v>
      </c>
      <c r="L63" s="45"/>
    </row>
    <row r="64" spans="2:12">
      <c r="B64" s="44">
        <v>3</v>
      </c>
      <c r="C64" s="28" t="s">
        <v>138</v>
      </c>
      <c r="D64" s="28"/>
      <c r="E64" s="28"/>
      <c r="F64" s="28"/>
      <c r="G64" s="28" t="s">
        <v>139</v>
      </c>
      <c r="H64" s="28"/>
      <c r="I64" s="29">
        <v>46290</v>
      </c>
      <c r="J64" s="29">
        <v>46293</v>
      </c>
      <c r="K64" s="45" t="str">
        <f>IF($C$64="","",IF(N($J$64)&gt;0,"Complete",IF(N($I$64)=0,"Check",IF($I$64&lt;AsOf,"Overdue",IF($I$64-AsOf&lt;=DueSoonDays,"Due soon","In progress")))))</f>
        <v>Complete</v>
      </c>
      <c r="L64" s="45"/>
    </row>
    <row r="65" spans="2:12">
      <c r="B65" s="44">
        <v>4</v>
      </c>
      <c r="C65" s="28" t="s">
        <v>140</v>
      </c>
      <c r="D65" s="28"/>
      <c r="E65" s="28"/>
      <c r="F65" s="28"/>
      <c r="G65" s="28" t="s">
        <v>139</v>
      </c>
      <c r="H65" s="28"/>
      <c r="I65" s="29">
        <v>46297</v>
      </c>
      <c r="J65" s="29"/>
      <c r="K65" s="45" t="str">
        <f>IF($C$65="","",IF(N($J$65)&gt;0,"Complete",IF(N($I$65)=0,"Check",IF($I$65&lt;AsOf,"Overdue",IF($I$65-AsOf&lt;=DueSoonDays,"Due soon","In progress")))))</f>
        <v>Overdue</v>
      </c>
      <c r="L65" s="45"/>
    </row>
    <row r="66" spans="2:12">
      <c r="B66" s="44">
        <v>5</v>
      </c>
      <c r="C66" s="28" t="s">
        <v>141</v>
      </c>
      <c r="D66" s="28"/>
      <c r="E66" s="28"/>
      <c r="F66" s="28"/>
      <c r="G66" s="28" t="s">
        <v>142</v>
      </c>
      <c r="H66" s="28"/>
      <c r="I66" s="29">
        <v>46311</v>
      </c>
      <c r="J66" s="29"/>
      <c r="K66" s="45" t="str">
        <f>IF($C$66="","",IF(N($J$66)&gt;0,"Complete",IF(N($I$66)=0,"Check",IF($I$66&lt;AsOf,"Overdue",IF($I$66-AsOf&lt;=DueSoonDays,"Due soon","In progress")))))</f>
        <v>Due soon</v>
      </c>
      <c r="L66" s="45"/>
    </row>
    <row r="67" spans="2:12">
      <c r="B67" s="44">
        <v>6</v>
      </c>
      <c r="C67" s="28"/>
      <c r="D67" s="28"/>
      <c r="E67" s="28"/>
      <c r="F67" s="28"/>
      <c r="G67" s="28"/>
      <c r="H67" s="28"/>
      <c r="I67" s="29"/>
      <c r="J67" s="29"/>
      <c r="K67" s="45">
        <f>IF($C$67="","",IF(N($J$67)&gt;0,"Complete",IF(N($I$67)=0,"Check",IF($I$67&lt;AsOf,"Overdue",IF($I$67-AsOf&lt;=DueSoonDays,"Due soon","In progress")))))</f>
        <v/>
      </c>
      <c r="L67" s="45"/>
    </row>
    <row r="69" spans="2:12" ht="21" customHeight="1">
      <c r="B69" s="8" t="s">
        <v>143</v>
      </c>
      <c r="C69" s="8"/>
      <c r="D69" s="8"/>
      <c r="E69" s="8"/>
      <c r="F69" s="8"/>
      <c r="G69" s="8"/>
      <c r="H69" s="8"/>
      <c r="I69" s="8"/>
      <c r="J69" s="8"/>
      <c r="K69" s="8"/>
      <c r="L69" s="8"/>
    </row>
    <row r="70" spans="2:12" ht="5" customHeight="1"/>
    <row r="71" spans="2:12">
      <c r="B71" s="27" t="s">
        <v>144</v>
      </c>
      <c r="C71" s="27"/>
      <c r="D71" s="27"/>
      <c r="E71" s="30">
        <v>480</v>
      </c>
      <c r="F71" s="7" t="s">
        <v>145</v>
      </c>
      <c r="H71" s="27" t="s">
        <v>146</v>
      </c>
      <c r="I71" s="27"/>
      <c r="J71" s="27"/>
      <c r="K71" s="46">
        <f>IF(Improvement="","",Improvement*OccPerYear*ValuePerUnit)</f>
        <v>51200</v>
      </c>
      <c r="L71" s="7" t="str">
        <f>Currency&amp;" per year"</f>
        <v>USD per year</v>
      </c>
    </row>
    <row r="72" spans="2:12">
      <c r="B72" s="27" t="s">
        <v>147</v>
      </c>
      <c r="C72" s="27"/>
      <c r="D72" s="27"/>
      <c r="E72" s="47">
        <v>2.5</v>
      </c>
      <c r="F72" s="7" t="str">
        <f>Currency&amp;" per "&amp;Unit</f>
        <v>USD per min</v>
      </c>
      <c r="H72" s="17" t="s">
        <v>148</v>
      </c>
      <c r="I72" s="17"/>
      <c r="J72" s="17"/>
      <c r="K72" s="48">
        <f>IF(AnnualBenefit="","",AnnualBenefit-OngoingCost)</f>
        <v>49200</v>
      </c>
      <c r="L72" s="7" t="str">
        <f>Currency&amp;" per year"</f>
        <v>USD per year</v>
      </c>
    </row>
    <row r="73" spans="2:12">
      <c r="B73" s="27" t="s">
        <v>149</v>
      </c>
      <c r="C73" s="27"/>
      <c r="D73" s="27"/>
      <c r="E73" s="30">
        <v>2000</v>
      </c>
      <c r="F73" s="7" t="str">
        <f>Currency&amp;" per year"</f>
        <v>USD per year</v>
      </c>
      <c r="H73" s="17" t="s">
        <v>150</v>
      </c>
      <c r="I73" s="17"/>
      <c r="J73" s="17"/>
      <c r="K73" s="39">
        <f>IF(NetBenefit="","",IF(NetBenefit&lt;=0,"No payback",Investment/NetBenefit*12))</f>
        <v>3.65853658536585</v>
      </c>
      <c r="L73" s="7" t="s">
        <v>151</v>
      </c>
    </row>
    <row r="74" spans="2:12">
      <c r="B74" s="27" t="s">
        <v>152</v>
      </c>
      <c r="C74" s="27"/>
      <c r="D74" s="27"/>
      <c r="E74" s="30">
        <v>15000</v>
      </c>
      <c r="F74" s="7" t="str">
        <f>Currency</f>
        <v>USD</v>
      </c>
      <c r="H74" s="27" t="s">
        <v>153</v>
      </c>
      <c r="I74" s="27"/>
      <c r="J74" s="27"/>
      <c r="K74" s="45" t="str">
        <f>"Improvement x occurrences x value per "&amp;Unit&amp;", less ongoing cost"</f>
        <v>Improvement x occurrences x value per min, less ongoing cost</v>
      </c>
      <c r="L74" s="45"/>
    </row>
    <row r="76" spans="2:12" ht="21" customHeight="1">
      <c r="B76" s="8" t="s">
        <v>154</v>
      </c>
      <c r="C76" s="8"/>
      <c r="D76" s="8"/>
      <c r="E76" s="8"/>
      <c r="F76" s="8"/>
      <c r="G76" s="8"/>
      <c r="H76" s="8"/>
      <c r="I76" s="8"/>
      <c r="J76" s="8"/>
      <c r="K76" s="8"/>
      <c r="L76" s="8"/>
    </row>
    <row r="77" spans="2:12" ht="5" customHeight="1"/>
    <row r="78" spans="2:12" ht="44.6" customHeight="1">
      <c r="B78" s="27" t="s">
        <v>155</v>
      </c>
      <c r="C78" s="27"/>
      <c r="D78" s="32" t="s">
        <v>156</v>
      </c>
      <c r="E78" s="32"/>
      <c r="F78" s="32"/>
      <c r="G78" s="32"/>
      <c r="H78" s="32"/>
      <c r="I78" s="32"/>
      <c r="J78" s="32"/>
      <c r="K78" s="32"/>
      <c r="L78" s="32"/>
    </row>
  </sheetData>
  <mergeCells count="88">
    <mergeCell ref="A1:L1"/>
    <mergeCell ref="B2:J2"/>
    <mergeCell ref="K2:L2"/>
    <mergeCell ref="B4:L4"/>
    <mergeCell ref="B6:C6"/>
    <mergeCell ref="D6:F6"/>
    <mergeCell ref="B7:C7"/>
    <mergeCell ref="D7:F7"/>
    <mergeCell ref="B8:C8"/>
    <mergeCell ref="D8:F8"/>
    <mergeCell ref="H6:I6"/>
    <mergeCell ref="J6:L6"/>
    <mergeCell ref="H7:I7"/>
    <mergeCell ref="J7:L7"/>
    <mergeCell ref="H8:I8"/>
    <mergeCell ref="J8:L8"/>
    <mergeCell ref="B10:L10"/>
    <mergeCell ref="B12:C12"/>
    <mergeCell ref="D12:L12"/>
    <mergeCell ref="B14:L14"/>
    <mergeCell ref="B16:C16"/>
    <mergeCell ref="D16:L16"/>
    <mergeCell ref="B18:D18"/>
    <mergeCell ref="E18:F18"/>
    <mergeCell ref="B19:D19"/>
    <mergeCell ref="E19:F19"/>
    <mergeCell ref="H18:J18"/>
    <mergeCell ref="K18:L18"/>
    <mergeCell ref="H19:J19"/>
    <mergeCell ref="B21:L21"/>
    <mergeCell ref="B28:L28"/>
    <mergeCell ref="B30:D30"/>
    <mergeCell ref="B31:D31"/>
    <mergeCell ref="B32:D32"/>
    <mergeCell ref="B33:D33"/>
    <mergeCell ref="H30:J30"/>
    <mergeCell ref="H31:J31"/>
    <mergeCell ref="H32:J32"/>
    <mergeCell ref="H33:J33"/>
    <mergeCell ref="K33:L33"/>
    <mergeCell ref="B50:L50"/>
    <mergeCell ref="B52:C52"/>
    <mergeCell ref="D52:L52"/>
    <mergeCell ref="B53:C53"/>
    <mergeCell ref="D53:L53"/>
    <mergeCell ref="B54:C54"/>
    <mergeCell ref="D54:L54"/>
    <mergeCell ref="B55:C55"/>
    <mergeCell ref="D55:L55"/>
    <mergeCell ref="B56:C56"/>
    <mergeCell ref="D56:L56"/>
    <mergeCell ref="B57:C57"/>
    <mergeCell ref="D57:L57"/>
    <mergeCell ref="B59:L59"/>
    <mergeCell ref="C61:F61"/>
    <mergeCell ref="G61:H61"/>
    <mergeCell ref="K61:L61"/>
    <mergeCell ref="C62:F62"/>
    <mergeCell ref="C63:F63"/>
    <mergeCell ref="C64:F64"/>
    <mergeCell ref="C65:F65"/>
    <mergeCell ref="C66:F66"/>
    <mergeCell ref="C67:F67"/>
    <mergeCell ref="G62:H62"/>
    <mergeCell ref="G63:H63"/>
    <mergeCell ref="G64:H64"/>
    <mergeCell ref="G65:H65"/>
    <mergeCell ref="G66:H66"/>
    <mergeCell ref="G67:H67"/>
    <mergeCell ref="K62:L62"/>
    <mergeCell ref="K63:L63"/>
    <mergeCell ref="K64:L64"/>
    <mergeCell ref="K65:L65"/>
    <mergeCell ref="K66:L66"/>
    <mergeCell ref="K67:L67"/>
    <mergeCell ref="B69:L69"/>
    <mergeCell ref="B71:D71"/>
    <mergeCell ref="B72:D72"/>
    <mergeCell ref="B73:D73"/>
    <mergeCell ref="B74:D74"/>
    <mergeCell ref="H71:J71"/>
    <mergeCell ref="H72:J72"/>
    <mergeCell ref="H73:J73"/>
    <mergeCell ref="H74:J74"/>
    <mergeCell ref="K74:L74"/>
    <mergeCell ref="B76:L76"/>
    <mergeCell ref="B78:C78"/>
    <mergeCell ref="D78:L78"/>
  </mergeCells>
  <conditionalFormatting sqref="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2:K67">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dataValidations count="69">
    <dataValidation type="textLength" allowBlank="1" showInputMessage="1" showErrorMessage="1" errorTitle="Check this entry" error="Text up to 120 characters." promptTitle="Title" prompt="Text up to 120 characters." sqref="D6">
      <formula1>0</formula1>
      <formula2>120</formula2>
    </dataValidation>
    <dataValidation type="textLength" allowBlank="1" showInputMessage="1" showErrorMessage="1" errorTitle="Check this entry" error="Text up to 80 characters." promptTitle="Owner" prompt="Text up to 80 characters." sqref="D7">
      <formula1>0</formula1>
      <formula2>80</formula2>
    </dataValidation>
    <dataValidation type="textLength" allowBlank="1" showInputMessage="1" showErrorMessage="1" errorTitle="Check this entry" error="Text up to 80 characters." promptTitle="Sponsor" prompt="Text up to 80 characters." sqref="D8">
      <formula1>0</formula1>
      <formula2>80</formula2>
    </dataValidation>
    <dataValidation type="textLength" allowBlank="1" showInputMessage="1" showErrorMessage="1" errorTitle="Check this entry" error="Text up to 80 characters." promptTitle="Area or process" prompt="Text up to 80 characters." sqref="J6">
      <formula1>0</formula1>
      <formula2>80</formula2>
    </dataValidation>
    <dataValidation type="date" allowBlank="1" showInputMessage="1" showErrorMessage="1" errorTitle="Check this entry" error="Enter a date between 01 Jan 2000 and 31 Dec 2100." promptTitle="Started" prompt="Enter a date between 01 Jan 2000 and 31 Dec 2100." sqref="J7">
      <formula1>36526</formula1>
      <formula2>73415</formula2>
    </dataValidation>
    <dataValidation type="date" allowBlank="1" showInputMessage="1" showErrorMessage="1" errorTitle="Check this entry" error="Enter a date between 01 Jan 2000 and 31 Dec 2100." promptTitle="Last revised" prompt="Enter a date between 01 Jan 2000 and 31 Dec 2100." sqref="J8">
      <formula1>36526</formula1>
      <formula2>73415</formula2>
    </dataValidation>
    <dataValidation type="textLength" allowBlank="1" showInputMessage="1" showErrorMessage="1" errorTitle="Check this entry" error="Text up to 600 characters." promptTitle="Background" prompt="Text up to 600 characters." sqref="D12">
      <formula1>0</formula1>
      <formula2>600</formula2>
    </dataValidation>
    <dataValidation type="textLength" allowBlank="1" showInputMessage="1" showErrorMessage="1" errorTitle="Check this entry" error="Text up to 600 characters." promptTitle="What we see" prompt="Text up to 600 characters." sqref="D16">
      <formula1>0</formula1>
      <formula2>600</formula2>
    </dataValidation>
    <dataValidation type="textLength" allowBlank="1" showInputMessage="1" showErrorMessage="1" errorTitle="Check this entry" error="Text up to 80 characters." promptTitle="Metric" prompt="Text up to 80 characters." sqref="E18">
      <formula1>0</formula1>
      <formula2>80</formula2>
    </dataValidation>
    <dataValidation type="textLength" allowBlank="1" showInputMessage="1" showErrorMessage="1" errorTitle="Check this entry" error="Text up to 20 characters." promptTitle="Unit of the metric" prompt="The unit every value in the data box is in. Text up to 20 characters." sqref="E19">
      <formula1>0</formula1>
      <formula2>20</formula2>
    </dataValidation>
    <dataValidation type="list" allowBlank="1" showInputMessage="1" showErrorMessage="1" errorTitle="Check this entry" error="Pick one of: Lower, Higher." promptTitle="Better when the metric is" prompt="Pick one of: Lower, Higher." sqref="K18">
      <formula1>"Lower,Higher"</formula1>
    </dataValidation>
    <dataValidation type="date" allowBlank="1" showInputMessage="1" showErrorMessage="1" errorTitle="Check this entry" error="Enter a date between 01 Jan 2000 and 31 Dec 2100." promptTitle="First week of data (week star..." prompt="Enter a date between 01 Jan 2000 and 31 Dec 2100." sqref="K19">
      <formula1>36526</formula1>
      <formula2>73415</formula2>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C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D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E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F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G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H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I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J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K23">
      <formula1>"Baseline,Trial,After"</formula1>
    </dataValidation>
    <dataValidation type="list" allowBlank="1" showInputMessage="1" showErrorMessage="1" errorTitle="Check this entry" error="Pick one of: Baseline, Trial, After." promptTitle="Phase" prompt="Baseline: before any change. Trial: changes being tried. After: the countermeasures in place. Pick one of: Baseline, Trial, After." sqref="L23">
      <formula1>"Baseline,Trial,After"</formula1>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C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D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E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F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G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H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I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J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K24">
      <formula1>-1000000000.0</formula1>
      <formula2>1000000000.0</formula2>
    </dataValidation>
    <dataValidation type="decimal" allowBlank="1" showInputMessage="1" showErrorMessage="1" errorTitle="Check this entry" error="Enter a number of at least -1,000,000,000." promptTitle="Measured" prompt="The week's value of the metric, in the unit above (an average of that week's events, for example). Enter a number of at least -1,000,000,000." sqref="L24">
      <formula1>-1000000000.0</formula1>
      <formula2>1000000000.0</formula2>
    </dataValidation>
    <dataValidation type="decimal" allowBlank="1" showInputMessage="1" showErrorMessage="1" errorTitle="Check this entry" error="Enter a number of at least -1,000,000,000." promptTitle="Target" prompt="The value the metric should reach, in its unit. Enter a number of at least -1,000,000,000." sqref="E30">
      <formula1>-1000000000.0</formula1>
      <formula2>1000000000.0</formula2>
    </dataValidation>
    <dataValidation type="date" allowBlank="1" showInputMessage="1" showErrorMessage="1" errorTitle="Check this entry" error="Enter a date between 01 Jan 2000 and 31 Dec 2100." promptTitle="Target date" prompt="Enter a date between 01 Jan 2000 and 31 Dec 2100." sqref="E31">
      <formula1>36526</formula1>
      <formula2>73415</formula2>
    </dataValidation>
    <dataValidation type="textLength" allowBlank="1" showInputMessage="1" showErrorMessage="1" errorTitle="Check this entry" error="Text up to 200 characters." promptTitle="Why 1" prompt="Text up to 200 characters." sqref="D52">
      <formula1>0</formula1>
      <formula2>200</formula2>
    </dataValidation>
    <dataValidation type="textLength" allowBlank="1" showInputMessage="1" showErrorMessage="1" errorTitle="Check this entry" error="Text up to 200 characters." promptTitle="Why 2" prompt="Text up to 200 characters." sqref="D53">
      <formula1>0</formula1>
      <formula2>200</formula2>
    </dataValidation>
    <dataValidation type="textLength" allowBlank="1" showInputMessage="1" showErrorMessage="1" errorTitle="Check this entry" error="Text up to 200 characters." promptTitle="Why 3" prompt="Text up to 200 characters." sqref="D54">
      <formula1>0</formula1>
      <formula2>200</formula2>
    </dataValidation>
    <dataValidation type="textLength" allowBlank="1" showInputMessage="1" showErrorMessage="1" errorTitle="Check this entry" error="Text up to 200 characters." promptTitle="Why 4" prompt="Text up to 200 characters." sqref="D55">
      <formula1>0</formula1>
      <formula2>200</formula2>
    </dataValidation>
    <dataValidation type="textLength" allowBlank="1" showInputMessage="1" showErrorMessage="1" errorTitle="Check this entry" error="Text up to 200 characters." promptTitle="Why 5" prompt="Text up to 200 characters." sqref="D56">
      <formula1>0</formula1>
      <formula2>200</formula2>
    </dataValidation>
    <dataValidation type="textLength" allowBlank="1" showInputMessage="1" showErrorMessage="1" errorTitle="Check this entry" error="Text up to 400 characters." promptTitle="Root cause" prompt="Text up to 400 characters." sqref="D57">
      <formula1>0</formula1>
      <formula2>400</formula2>
    </dataValidation>
    <dataValidation type="textLength" allowBlank="1" showInputMessage="1" showErrorMessage="1" errorTitle="Check this entry" error="Text up to 200 characters." promptTitle="Countermeasure" prompt="Text up to 200 characters." sqref="C62">
      <formula1>0</formula1>
      <formula2>200</formula2>
    </dataValidation>
    <dataValidation type="textLength" allowBlank="1" showInputMessage="1" showErrorMessage="1" errorTitle="Check this entry" error="Text up to 200 characters." promptTitle="Countermeasure" prompt="Text up to 200 characters." sqref="C63">
      <formula1>0</formula1>
      <formula2>200</formula2>
    </dataValidation>
    <dataValidation type="textLength" allowBlank="1" showInputMessage="1" showErrorMessage="1" errorTitle="Check this entry" error="Text up to 200 characters." promptTitle="Countermeasure" prompt="Text up to 200 characters." sqref="C64">
      <formula1>0</formula1>
      <formula2>200</formula2>
    </dataValidation>
    <dataValidation type="textLength" allowBlank="1" showInputMessage="1" showErrorMessage="1" errorTitle="Check this entry" error="Text up to 200 characters." promptTitle="Countermeasure" prompt="Text up to 200 characters." sqref="C65">
      <formula1>0</formula1>
      <formula2>200</formula2>
    </dataValidation>
    <dataValidation type="textLength" allowBlank="1" showInputMessage="1" showErrorMessage="1" errorTitle="Check this entry" error="Text up to 200 characters." promptTitle="Countermeasure" prompt="Text up to 200 characters." sqref="C66">
      <formula1>0</formula1>
      <formula2>200</formula2>
    </dataValidation>
    <dataValidation type="textLength" allowBlank="1" showInputMessage="1" showErrorMessage="1" errorTitle="Check this entry" error="Text up to 200 characters." promptTitle="Countermeasure" prompt="Text up to 200 characters." sqref="C67">
      <formula1>0</formula1>
      <formula2>200</formula2>
    </dataValidation>
    <dataValidation type="textLength" allowBlank="1" showInputMessage="1" showErrorMessage="1" errorTitle="Check this entry" error="Text up to 60 characters." promptTitle="Owner" prompt="Text up to 60 characters." sqref="G62">
      <formula1>0</formula1>
      <formula2>60</formula2>
    </dataValidation>
    <dataValidation type="textLength" allowBlank="1" showInputMessage="1" showErrorMessage="1" errorTitle="Check this entry" error="Text up to 60 characters." promptTitle="Owner" prompt="Text up to 60 characters." sqref="G63">
      <formula1>0</formula1>
      <formula2>60</formula2>
    </dataValidation>
    <dataValidation type="textLength" allowBlank="1" showInputMessage="1" showErrorMessage="1" errorTitle="Check this entry" error="Text up to 60 characters." promptTitle="Owner" prompt="Text up to 60 characters." sqref="G64">
      <formula1>0</formula1>
      <formula2>60</formula2>
    </dataValidation>
    <dataValidation type="textLength" allowBlank="1" showInputMessage="1" showErrorMessage="1" errorTitle="Check this entry" error="Text up to 60 characters." promptTitle="Owner" prompt="Text up to 60 characters." sqref="G65">
      <formula1>0</formula1>
      <formula2>60</formula2>
    </dataValidation>
    <dataValidation type="textLength" allowBlank="1" showInputMessage="1" showErrorMessage="1" errorTitle="Check this entry" error="Text up to 60 characters." promptTitle="Owner" prompt="Text up to 60 characters." sqref="G66">
      <formula1>0</formula1>
      <formula2>60</formula2>
    </dataValidation>
    <dataValidation type="textLength" allowBlank="1" showInputMessage="1" showErrorMessage="1" errorTitle="Check this entry" error="Text up to 60 characters." promptTitle="Owner" prompt="Text up to 60 characters." sqref="G67">
      <formula1>0</formula1>
      <formula2>60</formula2>
    </dataValidation>
    <dataValidation type="date" allowBlank="1" showInputMessage="1" showErrorMessage="1" errorTitle="Check this entry" error="Enter a date between 01 Jan 2000 and 31 Dec 2100." promptTitle="Due" prompt="Enter a date between 01 Jan 2000 and 31 Dec 2100." sqref="I62">
      <formula1>36526</formula1>
      <formula2>73415</formula2>
    </dataValidation>
    <dataValidation type="date" allowBlank="1" showInputMessage="1" showErrorMessage="1" errorTitle="Check this entry" error="Enter a date between 01 Jan 2000 and 31 Dec 2100." promptTitle="Due" prompt="Enter a date between 01 Jan 2000 and 31 Dec 2100." sqref="I63">
      <formula1>36526</formula1>
      <formula2>73415</formula2>
    </dataValidation>
    <dataValidation type="date" allowBlank="1" showInputMessage="1" showErrorMessage="1" errorTitle="Check this entry" error="Enter a date between 01 Jan 2000 and 31 Dec 2100." promptTitle="Due" prompt="Enter a date between 01 Jan 2000 and 31 Dec 2100." sqref="I64">
      <formula1>36526</formula1>
      <formula2>73415</formula2>
    </dataValidation>
    <dataValidation type="date" allowBlank="1" showInputMessage="1" showErrorMessage="1" errorTitle="Check this entry" error="Enter a date between 01 Jan 2000 and 31 Dec 2100." promptTitle="Due" prompt="Enter a date between 01 Jan 2000 and 31 Dec 2100." sqref="I65">
      <formula1>36526</formula1>
      <formula2>73415</formula2>
    </dataValidation>
    <dataValidation type="date" allowBlank="1" showInputMessage="1" showErrorMessage="1" errorTitle="Check this entry" error="Enter a date between 01 Jan 2000 and 31 Dec 2100." promptTitle="Due" prompt="Enter a date between 01 Jan 2000 and 31 Dec 2100." sqref="I66">
      <formula1>36526</formula1>
      <formula2>73415</formula2>
    </dataValidation>
    <dataValidation type="date" allowBlank="1" showInputMessage="1" showErrorMessage="1" errorTitle="Check this entry" error="Enter a date between 01 Jan 2000 and 31 Dec 2100." promptTitle="Due" prompt="Enter a date between 01 Jan 2000 and 31 Dec 2100." sqref="I67">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2">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3">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4">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5">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6">
      <formula1>36526</formula1>
      <formula2>73415</formula2>
    </dataValidation>
    <dataValidation type="date" allowBlank="1" showInputMessage="1" showErrorMessage="1" errorTitle="Check this entry" error="Enter a date between 01 Jan 2000 and 31 Dec 2100." promptTitle="Done" prompt="Enter a date between 01 Jan 2000 and 31 Dec 2100." sqref="J67">
      <formula1>36526</formula1>
      <formula2>73415</formula2>
    </dataValidation>
    <dataValidation type="decimal" allowBlank="1" showInputMessage="1" showErrorMessage="1" errorTitle="Check this entry" error="Enter a number of at least 0." promptTitle="Occurrences per year" prompt="How often the measured event happens in a year (changeovers, batches, parts...). Enter a number of at least 0." sqref="E71">
      <formula1>0</formula1>
      <formula2>1000000000.0</formula2>
    </dataValidation>
    <dataValidation type="decimal" allowBlank="1" showInputMessage="1" showErrorMessage="1" errorTitle="Check this entry" error="Enter a number of at least 0." promptTitle="Value of one unit of the metric" prompt="What one unit of the metric is worth to you, e.g. a press minute at contribution per hour / 60. Your own estimate. Enter a number of at least 0." sqref="E72">
      <formula1>0</formula1>
      <formula2>1000000000.0</formula2>
    </dataValidation>
    <dataValidation type="decimal" allowBlank="1" showInputMessage="1" showErrorMessage="1" errorTitle="Check this entry" error="Enter a number of at least 0." promptTitle="Ongoing cost per year" prompt="Enter a number of at least 0." sqref="E73">
      <formula1>0</formula1>
      <formula2>1000000000000.0</formula2>
    </dataValidation>
    <dataValidation type="decimal" allowBlank="1" showInputMessage="1" showErrorMessage="1" errorTitle="Check this entry" error="Enter a number of at least 0." promptTitle="One-off investment" prompt="Enter a number of at least 0." sqref="E74">
      <formula1>0</formula1>
      <formula2>1000000000000.0</formula2>
    </dataValidation>
    <dataValidation type="textLength" allowBlank="1" showInputMessage="1" showErrorMessage="1" errorTitle="Check this entry" error="Text up to 600 characters." promptTitle="Follow-up" prompt="Text up to 600 characters." sqref="D78">
      <formula1>0</formula1>
      <formula2>600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A3 Problem Solving&amp;R&amp;8&amp;A</oddHeader>
    <oddFooter>&amp;L&amp;8mfgcalcs.com - free manufacturing templates&amp;R&amp;8Page &amp;P of &amp;N</oddFooter>
  </headerFooter>
  <rowBreaks count="2" manualBreakCount="2">
    <brk id="26" max="16383" man="1"/>
    <brk id="57" max="16383" man="1"/>
  </rowBreaks>
  <drawing r:id="rId2"/>
</worksheet>
</file>

<file path=xl/worksheets/sheet4.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157</v>
      </c>
      <c r="C4" s="8"/>
      <c r="D4" s="8"/>
    </row>
    <row r="5" spans="1:4" ht="5" customHeight="1"/>
    <row r="6" spans="1:4" ht="55.8" customHeight="1">
      <c r="B6" s="10" t="s">
        <v>158</v>
      </c>
      <c r="C6" s="10"/>
      <c r="D6" s="10"/>
    </row>
    <row r="8" spans="1:4" ht="21" customHeight="1">
      <c r="B8" s="8" t="s">
        <v>159</v>
      </c>
      <c r="C8" s="8"/>
      <c r="D8" s="8"/>
    </row>
    <row r="9" spans="1:4" ht="5" customHeight="1"/>
    <row r="10" spans="1:4" ht="20" customHeight="1">
      <c r="B10" s="35" t="s">
        <v>160</v>
      </c>
      <c r="C10" s="35" t="s">
        <v>161</v>
      </c>
      <c r="D10" s="43" t="s">
        <v>162</v>
      </c>
    </row>
    <row r="11" spans="1:4" ht="17.2" customHeight="1">
      <c r="B11" s="49" t="s">
        <v>107</v>
      </c>
      <c r="C11" s="50" t="s">
        <v>163</v>
      </c>
      <c r="D11" s="51" t="s">
        <v>164</v>
      </c>
    </row>
    <row r="12" spans="1:4" ht="17.2" customHeight="1">
      <c r="B12" s="49" t="s">
        <v>114</v>
      </c>
      <c r="C12" s="50" t="s">
        <v>165</v>
      </c>
      <c r="D12" s="51" t="s">
        <v>164</v>
      </c>
    </row>
    <row r="13" spans="1:4" ht="17.2" customHeight="1">
      <c r="B13" s="49" t="s">
        <v>109</v>
      </c>
      <c r="C13" s="50" t="s">
        <v>166</v>
      </c>
      <c r="D13" s="51" t="s">
        <v>164</v>
      </c>
    </row>
    <row r="14" spans="1:4" ht="17.2" customHeight="1">
      <c r="B14" s="49" t="s">
        <v>111</v>
      </c>
      <c r="C14" s="50" t="s">
        <v>167</v>
      </c>
      <c r="D14" s="51" t="s">
        <v>112</v>
      </c>
    </row>
    <row r="15" spans="1:4" ht="30.4" customHeight="1">
      <c r="B15" s="49" t="s">
        <v>113</v>
      </c>
      <c r="C15" s="50" t="s">
        <v>168</v>
      </c>
      <c r="D15" s="51" t="s">
        <v>164</v>
      </c>
    </row>
    <row r="16" spans="1:4" ht="30.4" customHeight="1">
      <c r="B16" s="49" t="s">
        <v>115</v>
      </c>
      <c r="C16" s="50" t="s">
        <v>169</v>
      </c>
      <c r="D16" s="51" t="s">
        <v>170</v>
      </c>
    </row>
    <row r="17" spans="2:4" ht="30.4" customHeight="1">
      <c r="B17" s="49" t="s">
        <v>171</v>
      </c>
      <c r="C17" s="50" t="s">
        <v>172</v>
      </c>
      <c r="D17" s="51" t="s">
        <v>170</v>
      </c>
    </row>
    <row r="18" spans="2:4" ht="17.2" customHeight="1">
      <c r="B18" s="49" t="s">
        <v>146</v>
      </c>
      <c r="C18" s="50" t="s">
        <v>173</v>
      </c>
      <c r="D18" s="51" t="s">
        <v>174</v>
      </c>
    </row>
    <row r="19" spans="2:4" ht="30.4" customHeight="1">
      <c r="B19" s="49" t="s">
        <v>175</v>
      </c>
      <c r="C19" s="50" t="s">
        <v>176</v>
      </c>
      <c r="D19" s="51" t="s">
        <v>177</v>
      </c>
    </row>
    <row r="21" spans="2:4" ht="21" customHeight="1">
      <c r="B21" s="8" t="s">
        <v>178</v>
      </c>
      <c r="C21" s="8"/>
      <c r="D21" s="8"/>
    </row>
    <row r="22" spans="2:4" ht="5" customHeight="1"/>
    <row r="23" spans="2:4" ht="16.2" customHeight="1">
      <c r="B23" s="26" t="s">
        <v>53</v>
      </c>
      <c r="C23" s="10" t="s">
        <v>179</v>
      </c>
      <c r="D23" s="10"/>
    </row>
    <row r="24" spans="2:4" ht="16.2" customHeight="1">
      <c r="B24" s="26" t="s">
        <v>53</v>
      </c>
      <c r="C24" s="10" t="s">
        <v>180</v>
      </c>
      <c r="D24" s="10"/>
    </row>
    <row r="25" spans="2:4" ht="29.4" customHeight="1">
      <c r="B25" s="26" t="s">
        <v>53</v>
      </c>
      <c r="C25" s="10" t="s">
        <v>181</v>
      </c>
      <c r="D25" s="10"/>
    </row>
    <row r="27" spans="2:4" ht="21" customHeight="1">
      <c r="B27" s="8" t="s">
        <v>182</v>
      </c>
      <c r="C27" s="8"/>
      <c r="D27" s="8"/>
    </row>
    <row r="28" spans="2:4" ht="5" customHeight="1"/>
    <row r="29" spans="2:4" ht="29.4" customHeight="1">
      <c r="B29" s="26" t="s">
        <v>53</v>
      </c>
      <c r="C29" s="10" t="s">
        <v>183</v>
      </c>
      <c r="D29" s="10"/>
    </row>
    <row r="30" spans="2:4" ht="29.4" customHeight="1">
      <c r="B30" s="26" t="s">
        <v>53</v>
      </c>
      <c r="C30" s="10" t="s">
        <v>184</v>
      </c>
      <c r="D30" s="10"/>
    </row>
    <row r="31" spans="2:4" ht="29.4" customHeight="1">
      <c r="B31" s="26" t="s">
        <v>53</v>
      </c>
      <c r="C31" s="10" t="s">
        <v>185</v>
      </c>
      <c r="D31" s="10"/>
    </row>
    <row r="33" spans="2:4" ht="21" customHeight="1">
      <c r="B33" s="8" t="s">
        <v>186</v>
      </c>
      <c r="C33" s="8"/>
      <c r="D33" s="8"/>
    </row>
    <row r="34" spans="2:4" ht="5" customHeight="1"/>
    <row r="35" spans="2:4" ht="69" customHeight="1">
      <c r="B35" s="10" t="s">
        <v>187</v>
      </c>
      <c r="C35" s="10"/>
      <c r="D35" s="10"/>
    </row>
    <row r="36" spans="2:4">
      <c r="B36" s="24" t="s">
        <v>188</v>
      </c>
      <c r="C36" s="24"/>
      <c r="D36" s="24"/>
    </row>
    <row r="38" spans="2:4" ht="21" customHeight="1">
      <c r="B38" s="8" t="s">
        <v>40</v>
      </c>
      <c r="C38" s="8"/>
      <c r="D38" s="8"/>
    </row>
    <row r="39" spans="2:4" ht="5" customHeight="1"/>
    <row r="40" spans="2:4" ht="42.6" customHeight="1">
      <c r="B40" s="10" t="s">
        <v>189</v>
      </c>
      <c r="C40" s="10"/>
      <c r="D40" s="10"/>
    </row>
    <row r="42" spans="2:4" ht="21" customHeight="1">
      <c r="B42" s="8" t="s">
        <v>190</v>
      </c>
      <c r="C42" s="8"/>
      <c r="D42" s="8"/>
    </row>
    <row r="43" spans="2:4" ht="5" customHeight="1"/>
    <row r="44" spans="2:4" ht="16.2" customHeight="1">
      <c r="B44" s="26" t="s">
        <v>53</v>
      </c>
      <c r="C44" s="10" t="s">
        <v>191</v>
      </c>
      <c r="D44" s="10"/>
    </row>
    <row r="45" spans="2:4" ht="16.2" customHeight="1">
      <c r="B45" s="26" t="s">
        <v>53</v>
      </c>
      <c r="C45" s="10" t="s">
        <v>192</v>
      </c>
      <c r="D45" s="10"/>
    </row>
    <row r="46" spans="2:4" ht="29.4" customHeight="1">
      <c r="B46" s="26" t="s">
        <v>53</v>
      </c>
      <c r="C46" s="10" t="s">
        <v>193</v>
      </c>
      <c r="D46" s="10"/>
    </row>
    <row r="47" spans="2:4" ht="29.4" customHeight="1">
      <c r="B47" s="26" t="s">
        <v>53</v>
      </c>
      <c r="C47" s="10" t="s">
        <v>194</v>
      </c>
      <c r="D47" s="10"/>
    </row>
    <row r="48" spans="2:4">
      <c r="B48" s="21" t="s">
        <v>195</v>
      </c>
      <c r="C48" s="21"/>
      <c r="D48" s="21"/>
    </row>
    <row r="50" spans="2:4" ht="21" customHeight="1">
      <c r="B50" s="8" t="s">
        <v>196</v>
      </c>
      <c r="C50" s="8"/>
      <c r="D50" s="8"/>
    </row>
    <row r="51" spans="2:4" ht="5" customHeight="1"/>
    <row r="52" spans="2:4">
      <c r="B52" s="35" t="s">
        <v>48</v>
      </c>
      <c r="C52" s="35" t="s">
        <v>197</v>
      </c>
      <c r="D52" s="43" t="s">
        <v>198</v>
      </c>
    </row>
    <row r="53" spans="2:4" ht="16.2" customHeight="1">
      <c r="B53" s="52" t="s">
        <v>199</v>
      </c>
      <c r="C53" s="53" t="s">
        <v>200</v>
      </c>
      <c r="D53" s="54" t="s">
        <v>201</v>
      </c>
    </row>
    <row r="55" spans="2:4">
      <c r="B55" s="21" t="s">
        <v>59</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B27:D27"/>
    <mergeCell ref="C29:D29"/>
    <mergeCell ref="C30:D30"/>
    <mergeCell ref="C31:D31"/>
    <mergeCell ref="B33:D33"/>
    <mergeCell ref="B35:D35"/>
    <mergeCell ref="B36:D36"/>
    <mergeCell ref="B38:D38"/>
    <mergeCell ref="B40:D40"/>
    <mergeCell ref="B42:D42"/>
    <mergeCell ref="C44:D44"/>
    <mergeCell ref="C45:D45"/>
    <mergeCell ref="C46:D46"/>
    <mergeCell ref="C47:D47"/>
    <mergeCell ref="B48:D48"/>
    <mergeCell ref="B50:D50"/>
    <mergeCell ref="B55:D55"/>
  </mergeCells>
  <hyperlinks>
    <hyperlink ref="D2" r:id="rId1" tooltip="Free manufacturing calculators and templates"/>
    <hyperlink ref="B36" r:id="rId2"/>
  </hyperlinks>
  <printOptions horizontalCentered="1"/>
  <pageMargins left="0.4" right="0.4" top="0.7" bottom="0.65" header="0.3" footer="0.3"/>
  <pageSetup fitToHeight="0" orientation="portrait"/>
  <headerFooter>
    <oddHeader>&amp;L&amp;8MFG Calcs - A3 Problem Solving&amp;R&amp;8&amp;A</oddHeader>
    <oddFooter>&amp;L&amp;8mfgcalcs.com - free manufacturing templates&amp;R&amp;8Page &amp;P of &amp;N</oddFooter>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sheetPr>
    <tabColor rgb="FF2C3440"/>
    <pageSetUpPr fitToPage="1"/>
  </sheetPr>
  <dimension ref="A1:N73"/>
  <sheetViews>
    <sheetView showGridLines="0" workbookViewId="0"/>
  </sheetViews>
  <sheetFormatPr defaultRowHeight="15"/>
  <cols>
    <col min="1" max="1" width="2.7109375" customWidth="1"/>
    <col min="2" max="19" width="12.7109375" customWidth="1"/>
  </cols>
  <sheetData>
    <row r="1" spans="1:14" ht="30" customHeight="1">
      <c r="A1" s="1" t="s">
        <v>0</v>
      </c>
      <c r="B1" s="1"/>
      <c r="C1" s="1"/>
      <c r="D1" s="1"/>
      <c r="E1" s="1"/>
      <c r="F1" s="1"/>
      <c r="G1" s="1"/>
      <c r="H1" s="1"/>
      <c r="I1" s="1"/>
      <c r="J1" s="1"/>
      <c r="K1" s="1"/>
      <c r="L1" s="1"/>
      <c r="M1" s="1"/>
      <c r="N1" s="1"/>
    </row>
    <row r="2" spans="1:14" ht="21" customHeight="1">
      <c r="B2" s="2" t="s">
        <v>26</v>
      </c>
      <c r="C2" s="2"/>
      <c r="D2" s="2"/>
      <c r="E2" s="2"/>
      <c r="F2" s="2"/>
      <c r="G2" s="2"/>
      <c r="H2" s="2"/>
      <c r="I2" s="2"/>
      <c r="J2" s="2"/>
      <c r="K2" s="2"/>
      <c r="L2" s="2"/>
      <c r="M2" s="2"/>
      <c r="N2" s="3" t="s">
        <v>2</v>
      </c>
    </row>
    <row r="3" spans="1:14" ht="6" customHeight="1"/>
    <row r="4" spans="1:14" ht="30" customHeight="1">
      <c r="B4" s="55" t="s">
        <v>202</v>
      </c>
      <c r="C4" s="55"/>
      <c r="D4" s="22" t="str">
        <f>IF(COUNTIF($K$11:$K$24,"PASS")=14,"PASS","FAIL")</f>
        <v>PASS</v>
      </c>
      <c r="E4" s="22"/>
      <c r="F4" s="23" t="str">
        <f>COUNTIF($K$11:$K$24,"PASS")&amp;" of 14 checks pass"</f>
        <v>14 of 14 checks pass</v>
      </c>
      <c r="G4" s="23"/>
      <c r="H4" s="23"/>
      <c r="I4" s="23"/>
      <c r="J4" s="23"/>
    </row>
    <row r="6" spans="1:14" ht="29.4" customHeight="1">
      <c r="B6" s="10" t="s">
        <v>203</v>
      </c>
      <c r="C6" s="10"/>
      <c r="D6" s="10"/>
      <c r="E6" s="10"/>
      <c r="F6" s="10"/>
      <c r="G6" s="10"/>
      <c r="H6" s="10"/>
      <c r="I6" s="10"/>
      <c r="J6" s="10"/>
      <c r="K6" s="10"/>
      <c r="L6" s="10"/>
    </row>
    <row r="8" spans="1:14" ht="21" customHeight="1">
      <c r="B8" s="8" t="s">
        <v>204</v>
      </c>
      <c r="C8" s="8"/>
      <c r="D8" s="8"/>
      <c r="E8" s="8"/>
      <c r="F8" s="8"/>
      <c r="G8" s="8"/>
      <c r="H8" s="8"/>
      <c r="I8" s="8"/>
      <c r="J8" s="8"/>
      <c r="K8" s="8"/>
      <c r="L8" s="8"/>
    </row>
    <row r="9" spans="1:14" ht="5" customHeight="1"/>
    <row r="10" spans="1:14" ht="30" customHeight="1">
      <c r="B10" s="43" t="s">
        <v>130</v>
      </c>
      <c r="C10" s="35" t="s">
        <v>205</v>
      </c>
      <c r="D10" s="35"/>
      <c r="E10" s="35"/>
      <c r="F10" s="35"/>
      <c r="G10" s="43" t="s">
        <v>206</v>
      </c>
      <c r="H10" s="43" t="s">
        <v>207</v>
      </c>
      <c r="I10" s="43" t="s">
        <v>208</v>
      </c>
      <c r="J10" s="43" t="s">
        <v>209</v>
      </c>
      <c r="K10" s="43" t="s">
        <v>210</v>
      </c>
    </row>
    <row r="11" spans="1:14" ht="16.2" customHeight="1">
      <c r="B11" s="56">
        <v>1</v>
      </c>
      <c r="C11" s="53" t="s">
        <v>107</v>
      </c>
      <c r="D11" s="53"/>
      <c r="E11" s="53"/>
      <c r="F11" s="53"/>
      <c r="G11" s="57">
        <v>60</v>
      </c>
      <c r="H11" s="58">
        <f>$E$49</f>
        <v>60</v>
      </c>
      <c r="I11" s="59">
        <f>IF(AND(ISNUMBER($G$11),ISNUMBER($H$11)),ABS($H$11-$G$11),"")</f>
        <v>0</v>
      </c>
      <c r="J11" s="60">
        <v>1E-09</v>
      </c>
      <c r="K11" s="61" t="str">
        <f>IF(AND(ISNUMBER($G$11),ISNUMBER($H$11)),IF(ABS($H$11-$G$11)&lt;=$J$11,"PASS","FAIL"),"FAIL")</f>
        <v>PASS</v>
      </c>
    </row>
    <row r="12" spans="1:14" ht="16.2" customHeight="1">
      <c r="B12" s="56">
        <v>2</v>
      </c>
      <c r="C12" s="53" t="s">
        <v>114</v>
      </c>
      <c r="D12" s="53"/>
      <c r="E12" s="53"/>
      <c r="F12" s="53"/>
      <c r="G12" s="57">
        <v>20</v>
      </c>
      <c r="H12" s="58">
        <f>$E$50</f>
        <v>20</v>
      </c>
      <c r="I12" s="59">
        <f>IF(AND(ISNUMBER($G$12),ISNUMBER($H$12)),ABS($H$12-$G$12),"")</f>
        <v>0</v>
      </c>
      <c r="J12" s="60">
        <v>1E-09</v>
      </c>
      <c r="K12" s="61" t="str">
        <f>IF(AND(ISNUMBER($G$12),ISNUMBER($H$12)),IF(ABS($H$12-$G$12)&lt;=$J$12,"PASS","FAIL"),"FAIL")</f>
        <v>PASS</v>
      </c>
    </row>
    <row r="13" spans="1:14" ht="16.2" customHeight="1">
      <c r="B13" s="56">
        <v>3</v>
      </c>
      <c r="C13" s="53" t="s">
        <v>211</v>
      </c>
      <c r="D13" s="53"/>
      <c r="E13" s="53"/>
      <c r="F13" s="53"/>
      <c r="G13" s="57">
        <v>40</v>
      </c>
      <c r="H13" s="58">
        <f>$E$51</f>
        <v>40</v>
      </c>
      <c r="I13" s="59">
        <f>IF(AND(ISNUMBER($G$13),ISNUMBER($H$13)),ABS($H$13-$G$13),"")</f>
        <v>0</v>
      </c>
      <c r="J13" s="60">
        <v>1E-09</v>
      </c>
      <c r="K13" s="61" t="str">
        <f>IF(AND(ISNUMBER($G$13),ISNUMBER($H$13)),IF(ABS($H$13-$G$13)&lt;=$J$13,"PASS","FAIL"),"FAIL")</f>
        <v>PASS</v>
      </c>
    </row>
    <row r="14" spans="1:14" ht="16.2" customHeight="1">
      <c r="B14" s="56">
        <v>4</v>
      </c>
      <c r="C14" s="53" t="s">
        <v>111</v>
      </c>
      <c r="D14" s="53"/>
      <c r="E14" s="53"/>
      <c r="F14" s="53"/>
      <c r="G14" s="62">
        <v>0.6666666666666666</v>
      </c>
      <c r="H14" s="40">
        <f>$E$52</f>
        <v>0.666666666666667</v>
      </c>
      <c r="I14" s="59">
        <f>IF(AND(ISNUMBER($G$14),ISNUMBER($H$14)),ABS($H$14-$G$14),"")</f>
        <v>0</v>
      </c>
      <c r="J14" s="60">
        <v>1E-09</v>
      </c>
      <c r="K14" s="61" t="str">
        <f>IF(AND(ISNUMBER($G$14),ISNUMBER($H$14)),IF(ABS($H$14-$G$14)&lt;=$J$14,"PASS","FAIL"),"FAIL")</f>
        <v>PASS</v>
      </c>
    </row>
    <row r="15" spans="1:14" ht="16.2" customHeight="1">
      <c r="B15" s="56">
        <v>5</v>
      </c>
      <c r="C15" s="53" t="s">
        <v>113</v>
      </c>
      <c r="D15" s="53"/>
      <c r="E15" s="53"/>
      <c r="F15" s="53"/>
      <c r="G15" s="57">
        <v>0</v>
      </c>
      <c r="H15" s="58">
        <f>$E$53</f>
        <v>0</v>
      </c>
      <c r="I15" s="59">
        <f>IF(AND(ISNUMBER($G$15),ISNUMBER($H$15)),ABS($H$15-$G$15),"")</f>
        <v>0</v>
      </c>
      <c r="J15" s="60">
        <v>1E-09</v>
      </c>
      <c r="K15" s="61" t="str">
        <f>IF(AND(ISNUMBER($G$15),ISNUMBER($H$15)),IF(ABS($H$15-$G$15)&lt;=$J$15,"PASS","FAIL"),"FAIL")</f>
        <v>PASS</v>
      </c>
    </row>
    <row r="16" spans="1:14" ht="16.2" customHeight="1">
      <c r="B16" s="56">
        <v>6</v>
      </c>
      <c r="C16" s="53" t="s">
        <v>115</v>
      </c>
      <c r="D16" s="53"/>
      <c r="E16" s="53"/>
      <c r="F16" s="53"/>
      <c r="G16" s="52" t="s">
        <v>212</v>
      </c>
      <c r="H16" s="45" t="str">
        <f>$E$54</f>
        <v>On target</v>
      </c>
      <c r="I16" s="45"/>
      <c r="J16" s="54" t="s">
        <v>213</v>
      </c>
      <c r="K16" s="61" t="str">
        <f>IF($H$16&amp;""=$G$16&amp;"","PASS","FAIL")</f>
        <v>PASS</v>
      </c>
    </row>
    <row r="17" spans="2:12" ht="16.2" customHeight="1">
      <c r="B17" s="56">
        <v>7</v>
      </c>
      <c r="C17" s="53" t="s">
        <v>214</v>
      </c>
      <c r="D17" s="53"/>
      <c r="E17" s="53"/>
      <c r="F17" s="53"/>
      <c r="G17" s="57">
        <v>48000</v>
      </c>
      <c r="H17" s="58">
        <f>$E$61</f>
        <v>48000</v>
      </c>
      <c r="I17" s="59">
        <f>IF(AND(ISNUMBER($G$17),ISNUMBER($H$17)),ABS($H$17-$G$17),"")</f>
        <v>0</v>
      </c>
      <c r="J17" s="60">
        <v>1E-06</v>
      </c>
      <c r="K17" s="61" t="str">
        <f>IF(AND(ISNUMBER($G$17),ISNUMBER($H$17)),IF(ABS($H$17-$G$17)&lt;=$J$17,"PASS","FAIL"),"FAIL")</f>
        <v>PASS</v>
      </c>
    </row>
    <row r="18" spans="2:12" ht="16.2" customHeight="1">
      <c r="B18" s="56">
        <v>8</v>
      </c>
      <c r="C18" s="53" t="s">
        <v>215</v>
      </c>
      <c r="D18" s="53"/>
      <c r="E18" s="53"/>
      <c r="F18" s="53"/>
      <c r="G18" s="57">
        <v>46000</v>
      </c>
      <c r="H18" s="58">
        <f>$E$62</f>
        <v>46000</v>
      </c>
      <c r="I18" s="59">
        <f>IF(AND(ISNUMBER($G$18),ISNUMBER($H$18)),ABS($H$18-$G$18),"")</f>
        <v>0</v>
      </c>
      <c r="J18" s="60">
        <v>1E-06</v>
      </c>
      <c r="K18" s="61" t="str">
        <f>IF(AND(ISNUMBER($G$18),ISNUMBER($H$18)),IF(ABS($H$18-$G$18)&lt;=$J$18,"PASS","FAIL"),"FAIL")</f>
        <v>PASS</v>
      </c>
    </row>
    <row r="19" spans="2:12" ht="16.2" customHeight="1">
      <c r="B19" s="56">
        <v>9</v>
      </c>
      <c r="C19" s="53" t="s">
        <v>216</v>
      </c>
      <c r="D19" s="53"/>
      <c r="E19" s="53"/>
      <c r="F19" s="53"/>
      <c r="G19" s="63">
        <v>3.91304347826087</v>
      </c>
      <c r="H19" s="64">
        <f>$E$63</f>
        <v>3.91304347826087</v>
      </c>
      <c r="I19" s="59">
        <f>IF(AND(ISNUMBER($G$19),ISNUMBER($H$19)),ABS($H$19-$G$19),"")</f>
        <v>0</v>
      </c>
      <c r="J19" s="60">
        <v>1E-09</v>
      </c>
      <c r="K19" s="61" t="str">
        <f>IF(AND(ISNUMBER($G$19),ISNUMBER($H$19)),IF(ABS($H$19-$G$19)&lt;=$J$19,"PASS","FAIL"),"FAIL")</f>
        <v>PASS</v>
      </c>
    </row>
    <row r="20" spans="2:12" ht="16.2" customHeight="1">
      <c r="B20" s="56">
        <v>10</v>
      </c>
      <c r="C20" s="53" t="s">
        <v>217</v>
      </c>
      <c r="D20" s="53"/>
      <c r="E20" s="53"/>
      <c r="F20" s="53"/>
      <c r="G20" s="52" t="s">
        <v>218</v>
      </c>
      <c r="H20" s="45" t="str">
        <f>$K$68</f>
        <v>Complete</v>
      </c>
      <c r="I20" s="45"/>
      <c r="J20" s="54" t="s">
        <v>213</v>
      </c>
      <c r="K20" s="61" t="str">
        <f>IF($H$20&amp;""=$G$20&amp;"","PASS","FAIL")</f>
        <v>PASS</v>
      </c>
    </row>
    <row r="21" spans="2:12" ht="16.2" customHeight="1">
      <c r="B21" s="56">
        <v>11</v>
      </c>
      <c r="C21" s="53" t="s">
        <v>219</v>
      </c>
      <c r="D21" s="53"/>
      <c r="E21" s="53"/>
      <c r="F21" s="53"/>
      <c r="G21" s="52" t="s">
        <v>220</v>
      </c>
      <c r="H21" s="45" t="str">
        <f>$K$69</f>
        <v>Overdue</v>
      </c>
      <c r="I21" s="45"/>
      <c r="J21" s="54" t="s">
        <v>213</v>
      </c>
      <c r="K21" s="61" t="str">
        <f>IF($H$21&amp;""=$G$21&amp;"","PASS","FAIL")</f>
        <v>PASS</v>
      </c>
    </row>
    <row r="22" spans="2:12" ht="16.2" customHeight="1">
      <c r="B22" s="56">
        <v>12</v>
      </c>
      <c r="C22" s="53" t="s">
        <v>221</v>
      </c>
      <c r="D22" s="53"/>
      <c r="E22" s="53"/>
      <c r="F22" s="53"/>
      <c r="G22" s="52" t="s">
        <v>222</v>
      </c>
      <c r="H22" s="45" t="str">
        <f>$K$70</f>
        <v>Due soon</v>
      </c>
      <c r="I22" s="45"/>
      <c r="J22" s="54" t="s">
        <v>213</v>
      </c>
      <c r="K22" s="61" t="str">
        <f>IF($H$22&amp;""=$G$22&amp;"","PASS","FAIL")</f>
        <v>PASS</v>
      </c>
    </row>
    <row r="23" spans="2:12" ht="16.2" customHeight="1">
      <c r="B23" s="56">
        <v>13</v>
      </c>
      <c r="C23" s="53" t="s">
        <v>223</v>
      </c>
      <c r="D23" s="53"/>
      <c r="E23" s="53"/>
      <c r="F23" s="53"/>
      <c r="G23" s="52" t="s">
        <v>224</v>
      </c>
      <c r="H23" s="45" t="str">
        <f>$K$71</f>
        <v>In progress</v>
      </c>
      <c r="I23" s="45"/>
      <c r="J23" s="54" t="s">
        <v>213</v>
      </c>
      <c r="K23" s="61" t="str">
        <f>IF($H$23&amp;""=$G$23&amp;"","PASS","FAIL")</f>
        <v>PASS</v>
      </c>
    </row>
    <row r="24" spans="2:12" ht="16.2" customHeight="1">
      <c r="B24" s="56">
        <v>14</v>
      </c>
      <c r="C24" s="53" t="s">
        <v>225</v>
      </c>
      <c r="D24" s="53"/>
      <c r="E24" s="53"/>
      <c r="F24" s="53"/>
      <c r="G24" s="52" t="s">
        <v>205</v>
      </c>
      <c r="H24" s="45" t="str">
        <f>$K$72</f>
        <v>Check</v>
      </c>
      <c r="I24" s="45"/>
      <c r="J24" s="54" t="s">
        <v>213</v>
      </c>
      <c r="K24" s="61" t="str">
        <f>IF($H$24&amp;""=$G$24&amp;"","PASS","FAIL")</f>
        <v>PASS</v>
      </c>
    </row>
    <row r="26" spans="2:12" ht="21" customHeight="1">
      <c r="B26" s="8" t="s">
        <v>226</v>
      </c>
      <c r="C26" s="8"/>
      <c r="D26" s="8"/>
      <c r="E26" s="8"/>
      <c r="F26" s="8"/>
      <c r="G26" s="8"/>
      <c r="H26" s="8"/>
      <c r="I26" s="8"/>
      <c r="J26" s="8"/>
      <c r="K26" s="8"/>
      <c r="L26" s="8"/>
    </row>
    <row r="27" spans="2:12" ht="5" customHeight="1"/>
    <row r="28" spans="2:12">
      <c r="B28" s="21" t="s">
        <v>227</v>
      </c>
      <c r="C28" s="21"/>
      <c r="D28" s="21"/>
      <c r="E28" s="21"/>
      <c r="F28" s="21"/>
      <c r="G28" s="21"/>
      <c r="H28" s="21"/>
      <c r="I28" s="21"/>
      <c r="J28" s="21"/>
      <c r="K28" s="21"/>
      <c r="L28" s="21"/>
    </row>
    <row r="29" spans="2:12">
      <c r="B29" s="34" t="s">
        <v>228</v>
      </c>
      <c r="C29" s="34"/>
      <c r="D29" s="34"/>
      <c r="E29" s="34"/>
      <c r="F29" s="34"/>
    </row>
    <row r="30" spans="2:12">
      <c r="B30" s="27" t="s">
        <v>65</v>
      </c>
      <c r="C30" s="27"/>
      <c r="D30" s="27"/>
      <c r="E30" s="65">
        <v>46203</v>
      </c>
      <c r="F30" s="7"/>
    </row>
    <row r="31" spans="2:12">
      <c r="B31" s="27" t="s">
        <v>229</v>
      </c>
      <c r="C31" s="27"/>
      <c r="D31" s="27"/>
      <c r="E31" s="66">
        <v>7</v>
      </c>
      <c r="F31" s="7"/>
    </row>
    <row r="33" spans="2:14">
      <c r="B33" s="34" t="s">
        <v>230</v>
      </c>
      <c r="C33" s="34"/>
      <c r="D33" s="34"/>
      <c r="E33" s="34"/>
      <c r="F33" s="34"/>
      <c r="G33" s="34"/>
      <c r="H33" s="34"/>
      <c r="I33" s="34"/>
      <c r="J33" s="34"/>
      <c r="K33" s="34"/>
      <c r="L33" s="34"/>
    </row>
    <row r="34" spans="2:14">
      <c r="B34" s="27" t="s">
        <v>92</v>
      </c>
      <c r="C34" s="27"/>
      <c r="D34" s="27"/>
      <c r="E34" s="52" t="s">
        <v>231</v>
      </c>
      <c r="F34" s="52"/>
    </row>
    <row r="35" spans="2:14">
      <c r="B35" s="27" t="s">
        <v>96</v>
      </c>
      <c r="C35" s="27"/>
      <c r="D35" s="27"/>
      <c r="E35" s="52" t="s">
        <v>97</v>
      </c>
      <c r="F35" s="52"/>
    </row>
    <row r="36" spans="2:14">
      <c r="B36" s="27" t="s">
        <v>94</v>
      </c>
      <c r="C36" s="27"/>
      <c r="D36" s="27"/>
      <c r="E36" s="52" t="s">
        <v>95</v>
      </c>
      <c r="F36" s="52"/>
    </row>
    <row r="37" spans="2:14">
      <c r="B37" s="27" t="s">
        <v>98</v>
      </c>
      <c r="C37" s="27"/>
      <c r="D37" s="27"/>
      <c r="E37" s="65">
        <v>46083</v>
      </c>
      <c r="F37" s="7"/>
    </row>
    <row r="39" spans="2:14">
      <c r="B39" s="34" t="s">
        <v>232</v>
      </c>
      <c r="C39" s="34"/>
      <c r="D39" s="34"/>
      <c r="E39" s="34"/>
      <c r="F39" s="34"/>
      <c r="G39" s="34"/>
      <c r="H39" s="34"/>
      <c r="I39" s="34"/>
      <c r="J39" s="34"/>
      <c r="K39" s="34"/>
      <c r="L39" s="34"/>
    </row>
    <row r="40" spans="2:14">
      <c r="B40" s="35" t="s">
        <v>100</v>
      </c>
      <c r="C40" s="35"/>
      <c r="D40" s="35"/>
      <c r="E40" s="36">
        <f>$E$37</f>
        <v>46083</v>
      </c>
      <c r="F40" s="36">
        <f>$E$40+7</f>
        <v>46090</v>
      </c>
      <c r="G40" s="36">
        <f>$F$40+7</f>
        <v>46097</v>
      </c>
      <c r="H40" s="36">
        <f>$G$40+7</f>
        <v>46104</v>
      </c>
      <c r="I40" s="36">
        <f>$H$40+7</f>
        <v>46111</v>
      </c>
      <c r="J40" s="36">
        <f>$I$40+7</f>
        <v>46118</v>
      </c>
      <c r="K40" s="36">
        <f>$J$40+7</f>
        <v>46125</v>
      </c>
      <c r="L40" s="36">
        <f>$K$40+7</f>
        <v>46132</v>
      </c>
      <c r="M40" s="36">
        <f>$L$40+7</f>
        <v>46139</v>
      </c>
      <c r="N40" s="36">
        <f>$M$40+7</f>
        <v>46146</v>
      </c>
    </row>
    <row r="41" spans="2:14">
      <c r="B41" s="27" t="s">
        <v>101</v>
      </c>
      <c r="C41" s="27"/>
      <c r="D41" s="27"/>
      <c r="E41" s="52" t="s">
        <v>102</v>
      </c>
      <c r="F41" s="52" t="s">
        <v>102</v>
      </c>
      <c r="G41" s="52" t="s">
        <v>102</v>
      </c>
      <c r="H41" s="52" t="s">
        <v>102</v>
      </c>
      <c r="I41" s="52" t="s">
        <v>102</v>
      </c>
      <c r="J41" s="52" t="s">
        <v>103</v>
      </c>
      <c r="K41" s="52" t="s">
        <v>103</v>
      </c>
      <c r="L41" s="52" t="s">
        <v>104</v>
      </c>
      <c r="M41" s="52" t="s">
        <v>104</v>
      </c>
      <c r="N41" s="52" t="s">
        <v>104</v>
      </c>
    </row>
    <row r="42" spans="2:14">
      <c r="B42" s="27" t="s">
        <v>105</v>
      </c>
      <c r="C42" s="27"/>
      <c r="D42" s="27"/>
      <c r="E42" s="38">
        <v>58</v>
      </c>
      <c r="F42" s="38">
        <v>62</v>
      </c>
      <c r="G42" s="38">
        <v>61</v>
      </c>
      <c r="H42" s="38">
        <v>59</v>
      </c>
      <c r="I42" s="38">
        <v>60</v>
      </c>
      <c r="J42" s="38">
        <v>35</v>
      </c>
      <c r="K42" s="38">
        <v>28</v>
      </c>
      <c r="L42" s="38">
        <v>21</v>
      </c>
      <c r="M42" s="38">
        <v>19</v>
      </c>
      <c r="N42" s="38">
        <v>20</v>
      </c>
    </row>
    <row r="43" spans="2:14">
      <c r="B43" s="27" t="s">
        <v>106</v>
      </c>
      <c r="C43" s="27"/>
      <c r="D43" s="27"/>
      <c r="E43" s="38">
        <f>$E$47</f>
        <v>20</v>
      </c>
      <c r="F43" s="38">
        <f>$E$47</f>
        <v>20</v>
      </c>
      <c r="G43" s="38">
        <f>$E$47</f>
        <v>20</v>
      </c>
      <c r="H43" s="38">
        <f>$E$47</f>
        <v>20</v>
      </c>
      <c r="I43" s="38">
        <f>$E$47</f>
        <v>20</v>
      </c>
      <c r="J43" s="38">
        <f>$E$47</f>
        <v>20</v>
      </c>
      <c r="K43" s="38">
        <f>$E$47</f>
        <v>20</v>
      </c>
      <c r="L43" s="38">
        <f>$E$47</f>
        <v>20</v>
      </c>
      <c r="M43" s="38">
        <f>$E$47</f>
        <v>20</v>
      </c>
      <c r="N43" s="38">
        <f>$E$47</f>
        <v>20</v>
      </c>
    </row>
    <row r="44" spans="2:14">
      <c r="B44" s="27" t="s">
        <v>107</v>
      </c>
      <c r="C44" s="27"/>
      <c r="D44" s="27"/>
      <c r="E44" s="38">
        <f>$E$49</f>
        <v>60</v>
      </c>
      <c r="F44" s="38">
        <f>$E$49</f>
        <v>60</v>
      </c>
      <c r="G44" s="38">
        <f>$E$49</f>
        <v>60</v>
      </c>
      <c r="H44" s="38">
        <f>$E$49</f>
        <v>60</v>
      </c>
      <c r="I44" s="38">
        <f>$E$49</f>
        <v>60</v>
      </c>
      <c r="J44" s="38">
        <f>$E$49</f>
        <v>60</v>
      </c>
      <c r="K44" s="38">
        <f>$E$49</f>
        <v>60</v>
      </c>
      <c r="L44" s="38">
        <f>$E$49</f>
        <v>60</v>
      </c>
      <c r="M44" s="38">
        <f>$E$49</f>
        <v>60</v>
      </c>
      <c r="N44" s="38">
        <f>$E$49</f>
        <v>60</v>
      </c>
    </row>
    <row r="46" spans="2:14">
      <c r="B46" s="34" t="s">
        <v>233</v>
      </c>
      <c r="C46" s="34"/>
      <c r="D46" s="34"/>
      <c r="E46" s="34"/>
      <c r="F46" s="34"/>
      <c r="G46" s="34"/>
      <c r="H46" s="34"/>
      <c r="I46" s="34"/>
      <c r="J46" s="34"/>
      <c r="K46" s="34"/>
      <c r="L46" s="34"/>
    </row>
    <row r="47" spans="2:14">
      <c r="B47" s="27" t="s">
        <v>106</v>
      </c>
      <c r="C47" s="27"/>
      <c r="D47" s="27"/>
      <c r="E47" s="38">
        <v>20</v>
      </c>
      <c r="F47" s="7" t="str">
        <f>$E$35</f>
        <v>min</v>
      </c>
    </row>
    <row r="48" spans="2:14">
      <c r="B48" s="27" t="s">
        <v>110</v>
      </c>
      <c r="C48" s="27"/>
      <c r="D48" s="27"/>
      <c r="E48" s="65">
        <v>46203</v>
      </c>
      <c r="F48" s="7"/>
    </row>
    <row r="49" spans="2:12">
      <c r="B49" s="27" t="s">
        <v>107</v>
      </c>
      <c r="C49" s="27"/>
      <c r="D49" s="27"/>
      <c r="E49" s="41">
        <f>IFERROR(AVERAGEIFS($E$42:$N$42,$E$41:$N$41,"Baseline"),"")</f>
        <v>60</v>
      </c>
      <c r="F49" s="7" t="str">
        <f>$E$35</f>
        <v>min</v>
      </c>
    </row>
    <row r="50" spans="2:12">
      <c r="B50" s="27" t="s">
        <v>114</v>
      </c>
      <c r="C50" s="27"/>
      <c r="D50" s="27"/>
      <c r="E50" s="41">
        <f>IFERROR(AVERAGEIFS($E$42:$N$42,$E$41:$N$41,"After"),"")</f>
        <v>20</v>
      </c>
      <c r="F50" s="7" t="str">
        <f>$E$35</f>
        <v>min</v>
      </c>
    </row>
    <row r="51" spans="2:12">
      <c r="B51" s="17" t="s">
        <v>109</v>
      </c>
      <c r="C51" s="17"/>
      <c r="D51" s="17"/>
      <c r="E51" s="39">
        <f>IF(OR($E$49="",$E$50=""),"",IF($E$36="Higher",$E$50-$E$49,$E$49-$E$50))</f>
        <v>40</v>
      </c>
      <c r="F51" s="7" t="str">
        <f>$E$35</f>
        <v>min</v>
      </c>
    </row>
    <row r="52" spans="2:12">
      <c r="B52" s="27" t="s">
        <v>111</v>
      </c>
      <c r="C52" s="27"/>
      <c r="D52" s="27"/>
      <c r="E52" s="40">
        <f>IF(OR($E$51="",N($E$49)=0),"",$E$51/$E$49)</f>
        <v>0.666666666666667</v>
      </c>
      <c r="F52" s="7" t="s">
        <v>112</v>
      </c>
    </row>
    <row r="53" spans="2:12">
      <c r="B53" s="27" t="s">
        <v>113</v>
      </c>
      <c r="C53" s="27"/>
      <c r="D53" s="27"/>
      <c r="E53" s="41">
        <f>IF($E$50="","",IF($E$36="Higher",$E$47-$E$50,$E$50-$E$47))</f>
        <v>0</v>
      </c>
      <c r="F53" s="7" t="str">
        <f>$E$35</f>
        <v>min</v>
      </c>
    </row>
    <row r="54" spans="2:12">
      <c r="B54" s="17" t="s">
        <v>115</v>
      </c>
      <c r="C54" s="17"/>
      <c r="D54" s="17"/>
      <c r="E54" s="42" t="str">
        <f>IF($E$50="","",IF($E$36="Higher",IF($E$50&gt;=$E$47,"On target",IF($E$50&gt;=$E$47*0.95,"Near target","Below target")),IF($E$50&lt;=$E$47,"On target",IF($E$50&lt;=$E$47*1.05,"Near target","Above target"))))</f>
        <v>On target</v>
      </c>
      <c r="F54" s="42"/>
    </row>
    <row r="56" spans="2:12">
      <c r="B56" s="34" t="s">
        <v>234</v>
      </c>
      <c r="C56" s="34"/>
      <c r="D56" s="34"/>
      <c r="E56" s="34"/>
      <c r="F56" s="34"/>
      <c r="G56" s="34"/>
      <c r="H56" s="34"/>
      <c r="I56" s="34"/>
      <c r="J56" s="34"/>
      <c r="K56" s="34"/>
      <c r="L56" s="34"/>
    </row>
    <row r="57" spans="2:12">
      <c r="B57" s="27" t="s">
        <v>144</v>
      </c>
      <c r="C57" s="27"/>
      <c r="D57" s="27"/>
      <c r="E57" s="66">
        <v>480</v>
      </c>
      <c r="F57" s="7" t="s">
        <v>145</v>
      </c>
    </row>
    <row r="58" spans="2:12">
      <c r="B58" s="27" t="s">
        <v>147</v>
      </c>
      <c r="C58" s="27"/>
      <c r="D58" s="27"/>
      <c r="E58" s="57">
        <v>2.5</v>
      </c>
      <c r="F58" s="7" t="str">
        <f>Currency&amp;" per "&amp;$E$35</f>
        <v>USD per min</v>
      </c>
    </row>
    <row r="59" spans="2:12">
      <c r="B59" s="27" t="s">
        <v>149</v>
      </c>
      <c r="C59" s="27"/>
      <c r="D59" s="27"/>
      <c r="E59" s="66">
        <v>2000</v>
      </c>
      <c r="F59" s="7" t="str">
        <f>Currency&amp;" per year"</f>
        <v>USD per year</v>
      </c>
    </row>
    <row r="60" spans="2:12">
      <c r="B60" s="27" t="s">
        <v>152</v>
      </c>
      <c r="C60" s="27"/>
      <c r="D60" s="27"/>
      <c r="E60" s="66">
        <v>15000</v>
      </c>
      <c r="F60" s="7" t="str">
        <f>Currency</f>
        <v>USD</v>
      </c>
    </row>
    <row r="61" spans="2:12">
      <c r="B61" s="27" t="s">
        <v>146</v>
      </c>
      <c r="C61" s="27"/>
      <c r="D61" s="27"/>
      <c r="E61" s="46">
        <f>IF($E$51="","",$E$51*$E$57*$E$58)</f>
        <v>48000</v>
      </c>
      <c r="F61" s="7" t="str">
        <f>Currency&amp;" per year"</f>
        <v>USD per year</v>
      </c>
    </row>
    <row r="62" spans="2:12">
      <c r="B62" s="17" t="s">
        <v>148</v>
      </c>
      <c r="C62" s="17"/>
      <c r="D62" s="17"/>
      <c r="E62" s="48">
        <f>IF($E$61="","",$E$61-$E$59)</f>
        <v>46000</v>
      </c>
      <c r="F62" s="7" t="str">
        <f>Currency&amp;" per year"</f>
        <v>USD per year</v>
      </c>
    </row>
    <row r="63" spans="2:12">
      <c r="B63" s="17" t="s">
        <v>150</v>
      </c>
      <c r="C63" s="17"/>
      <c r="D63" s="17"/>
      <c r="E63" s="39">
        <f>IF($E$62="","",IF($E$62&lt;=0,"No payback",$E$60/$E$62*12))</f>
        <v>3.91304347826087</v>
      </c>
      <c r="F63" s="7" t="s">
        <v>151</v>
      </c>
    </row>
    <row r="64" spans="2:12">
      <c r="B64" s="27" t="s">
        <v>153</v>
      </c>
      <c r="C64" s="27"/>
      <c r="D64" s="27"/>
      <c r="E64" s="45" t="str">
        <f>"Improvement x occurrences x value per "&amp;$E$35&amp;", less ongoing cost"</f>
        <v>Improvement x occurrences x value per min, less ongoing cost</v>
      </c>
      <c r="F64" s="45"/>
    </row>
    <row r="66" spans="2:12">
      <c r="B66" s="34" t="s">
        <v>235</v>
      </c>
      <c r="C66" s="34"/>
      <c r="D66" s="34"/>
      <c r="E66" s="34"/>
      <c r="F66" s="34"/>
      <c r="G66" s="34"/>
      <c r="H66" s="34"/>
      <c r="I66" s="34"/>
      <c r="J66" s="34"/>
      <c r="K66" s="34"/>
      <c r="L66" s="34"/>
    </row>
    <row r="67" spans="2:12" ht="20" customHeight="1">
      <c r="B67" s="35" t="s">
        <v>130</v>
      </c>
      <c r="C67" s="43" t="s">
        <v>131</v>
      </c>
      <c r="D67" s="43"/>
      <c r="E67" s="43"/>
      <c r="F67" s="43"/>
      <c r="G67" s="43" t="s">
        <v>80</v>
      </c>
      <c r="H67" s="43"/>
      <c r="I67" s="43" t="s">
        <v>132</v>
      </c>
      <c r="J67" s="43" t="s">
        <v>133</v>
      </c>
      <c r="K67" s="43" t="s">
        <v>134</v>
      </c>
      <c r="L67" s="43"/>
    </row>
    <row r="68" spans="2:12">
      <c r="B68" s="44">
        <v>1</v>
      </c>
      <c r="C68" s="52" t="s">
        <v>236</v>
      </c>
      <c r="D68" s="52"/>
      <c r="E68" s="52"/>
      <c r="F68" s="52"/>
      <c r="G68" s="52" t="s">
        <v>237</v>
      </c>
      <c r="H68" s="52"/>
      <c r="I68" s="65">
        <v>46174</v>
      </c>
      <c r="J68" s="65">
        <v>46170</v>
      </c>
      <c r="K68" s="45" t="str">
        <f>IF($C$68="","",IF(N($J$68)&gt;0,"Complete",IF(N($I$68)=0,"Check",IF($I$68&lt;$E$30,"Overdue",IF($I$68-$E$30&lt;=$E$31,"Due soon","In progress")))))</f>
        <v>Complete</v>
      </c>
      <c r="L68" s="45"/>
    </row>
    <row r="69" spans="2:12">
      <c r="B69" s="44">
        <v>2</v>
      </c>
      <c r="C69" s="52" t="s">
        <v>238</v>
      </c>
      <c r="D69" s="52"/>
      <c r="E69" s="52"/>
      <c r="F69" s="52"/>
      <c r="G69" s="52" t="s">
        <v>237</v>
      </c>
      <c r="H69" s="52"/>
      <c r="I69" s="65">
        <v>46193</v>
      </c>
      <c r="J69" s="65"/>
      <c r="K69" s="45" t="str">
        <f>IF($C$69="","",IF(N($J$69)&gt;0,"Complete",IF(N($I$69)=0,"Check",IF($I$69&lt;$E$30,"Overdue",IF($I$69-$E$30&lt;=$E$31,"Due soon","In progress")))))</f>
        <v>Overdue</v>
      </c>
      <c r="L69" s="45"/>
    </row>
    <row r="70" spans="2:12">
      <c r="B70" s="44">
        <v>3</v>
      </c>
      <c r="C70" s="52" t="s">
        <v>239</v>
      </c>
      <c r="D70" s="52"/>
      <c r="E70" s="52"/>
      <c r="F70" s="52"/>
      <c r="G70" s="52" t="s">
        <v>237</v>
      </c>
      <c r="H70" s="52"/>
      <c r="I70" s="65">
        <v>46208</v>
      </c>
      <c r="J70" s="65"/>
      <c r="K70" s="45" t="str">
        <f>IF($C$70="","",IF(N($J$70)&gt;0,"Complete",IF(N($I$70)=0,"Check",IF($I$70&lt;$E$30,"Overdue",IF($I$70-$E$30&lt;=$E$31,"Due soon","In progress")))))</f>
        <v>Due soon</v>
      </c>
      <c r="L70" s="45"/>
    </row>
    <row r="71" spans="2:12">
      <c r="B71" s="44">
        <v>4</v>
      </c>
      <c r="C71" s="52" t="s">
        <v>240</v>
      </c>
      <c r="D71" s="52"/>
      <c r="E71" s="52"/>
      <c r="F71" s="52"/>
      <c r="G71" s="52" t="s">
        <v>237</v>
      </c>
      <c r="H71" s="52"/>
      <c r="I71" s="65">
        <v>46234</v>
      </c>
      <c r="J71" s="65"/>
      <c r="K71" s="45" t="str">
        <f>IF($C$71="","",IF(N($J$71)&gt;0,"Complete",IF(N($I$71)=0,"Check",IF($I$71&lt;$E$30,"Overdue",IF($I$71-$E$30&lt;=$E$31,"Due soon","In progress")))))</f>
        <v>In progress</v>
      </c>
      <c r="L71" s="45"/>
    </row>
    <row r="72" spans="2:12">
      <c r="B72" s="44">
        <v>5</v>
      </c>
      <c r="C72" s="52" t="s">
        <v>241</v>
      </c>
      <c r="D72" s="52"/>
      <c r="E72" s="52"/>
      <c r="F72" s="52"/>
      <c r="G72" s="52" t="s">
        <v>237</v>
      </c>
      <c r="H72" s="52"/>
      <c r="I72" s="65"/>
      <c r="J72" s="65"/>
      <c r="K72" s="45" t="str">
        <f>IF($C$72="","",IF(N($J$72)&gt;0,"Complete",IF(N($I$72)=0,"Check",IF($I$72&lt;$E$30,"Overdue",IF($I$72-$E$30&lt;=$E$31,"Due soon","In progress")))))</f>
        <v>Check</v>
      </c>
      <c r="L72" s="45"/>
    </row>
    <row r="73" spans="2:12">
      <c r="B73" s="44">
        <v>6</v>
      </c>
      <c r="C73" s="52"/>
      <c r="D73" s="52"/>
      <c r="E73" s="52"/>
      <c r="F73" s="52"/>
      <c r="G73" s="52"/>
      <c r="H73" s="52"/>
      <c r="I73" s="65"/>
      <c r="J73" s="65"/>
      <c r="K73" s="45">
        <f>IF($C$73="","",IF(N($J$73)&gt;0,"Complete",IF(N($I$73)=0,"Check",IF($I$73&lt;$E$30,"Overdue",IF($I$73-$E$30&lt;=$E$31,"Due soon","In progress")))))</f>
        <v/>
      </c>
      <c r="L73" s="45"/>
    </row>
  </sheetData>
  <sheetProtection sheet="1" formatColumns="0" formatRows="0"/>
  <mergeCells count="83">
    <mergeCell ref="A1:N1"/>
    <mergeCell ref="B2:M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F29"/>
    <mergeCell ref="B30:D30"/>
    <mergeCell ref="B31:D31"/>
    <mergeCell ref="B33:L33"/>
    <mergeCell ref="B34:D34"/>
    <mergeCell ref="E34:F34"/>
    <mergeCell ref="B35:D35"/>
    <mergeCell ref="E35:F35"/>
    <mergeCell ref="B36:D36"/>
    <mergeCell ref="E36:F36"/>
    <mergeCell ref="B37:D37"/>
    <mergeCell ref="B39:L39"/>
    <mergeCell ref="B40:D40"/>
    <mergeCell ref="B41:D41"/>
    <mergeCell ref="B42:D42"/>
    <mergeCell ref="B43:D43"/>
    <mergeCell ref="B44:D44"/>
    <mergeCell ref="B46:L46"/>
    <mergeCell ref="B47:D47"/>
    <mergeCell ref="B48:D48"/>
    <mergeCell ref="B49:D49"/>
    <mergeCell ref="B50:D50"/>
    <mergeCell ref="B51:D51"/>
    <mergeCell ref="B52:D52"/>
    <mergeCell ref="B53:D53"/>
    <mergeCell ref="B54:D54"/>
    <mergeCell ref="E54:F54"/>
    <mergeCell ref="B56:L56"/>
    <mergeCell ref="B57:D57"/>
    <mergeCell ref="B58:D58"/>
    <mergeCell ref="B59:D59"/>
    <mergeCell ref="B60:D60"/>
    <mergeCell ref="B61:D61"/>
    <mergeCell ref="B62:D62"/>
    <mergeCell ref="B63:D63"/>
    <mergeCell ref="B64:D64"/>
    <mergeCell ref="E64:F64"/>
    <mergeCell ref="B66:L66"/>
    <mergeCell ref="C67:F67"/>
    <mergeCell ref="G67:H67"/>
    <mergeCell ref="K67:L67"/>
    <mergeCell ref="C68:F68"/>
    <mergeCell ref="C69:F69"/>
    <mergeCell ref="C70:F70"/>
    <mergeCell ref="C71:F71"/>
    <mergeCell ref="C72:F72"/>
    <mergeCell ref="C73:F73"/>
    <mergeCell ref="G68:H68"/>
    <mergeCell ref="G69:H69"/>
    <mergeCell ref="G70:H70"/>
    <mergeCell ref="G71:H71"/>
    <mergeCell ref="G72:H72"/>
    <mergeCell ref="G73:H73"/>
    <mergeCell ref="K68:L68"/>
    <mergeCell ref="K69:L69"/>
    <mergeCell ref="K70:L70"/>
    <mergeCell ref="K71:L71"/>
    <mergeCell ref="K72:L72"/>
    <mergeCell ref="K73:L7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8:K73">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hyperlinks>
    <hyperlink ref="N2" r:id="rId1" tooltip="Free manufacturing calculators and templates"/>
  </hyperlinks>
  <printOptions horizontalCentered="1"/>
  <pageMargins left="0.4" right="0.4" top="0.7" bottom="0.65" header="0.3" footer="0.3"/>
  <pageSetup fitToHeight="0" orientation="landscape"/>
  <headerFooter>
    <oddHeader>&amp;L&amp;8MFG Calcs - A3 Problem Solving&amp;R&amp;8&amp;A</oddHeader>
    <oddFooter>&amp;L&amp;8mfgcalcs.com - free manufacturing templates&amp;R&amp;8Page &amp;P of &amp;N</oddFooter>
  </headerFooter>
  <rowBreaks count="2" manualBreakCount="2">
    <brk id="32"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47</vt:i4>
      </vt:variant>
    </vt:vector>
  </HeadingPairs>
  <TitlesOfParts>
    <vt:vector size="52" baseType="lpstr">
      <vt:lpstr>Start Here</vt:lpstr>
      <vt:lpstr>Setup</vt:lpstr>
      <vt:lpstr>A3</vt:lpstr>
      <vt:lpstr>Method</vt:lpstr>
      <vt:lpstr>Verify</vt:lpstr>
      <vt:lpstr>A3Title</vt:lpstr>
      <vt:lpstr>AfterAvg</vt:lpstr>
      <vt:lpstr>AnnualBenefit</vt:lpstr>
      <vt:lpstr>Area</vt:lpstr>
      <vt:lpstr>AsOf</vt:lpstr>
      <vt:lpstr>Background</vt:lpstr>
      <vt:lpstr>Baseline</vt:lpstr>
      <vt:lpstr>BenefitNote</vt:lpstr>
      <vt:lpstr>Better</vt:lpstr>
      <vt:lpstr>Currency</vt:lpstr>
      <vt:lpstr>Current</vt:lpstr>
      <vt:lpstr>DueSoonDays</vt:lpstr>
      <vt:lpstr>FirstWeek</vt:lpstr>
      <vt:lpstr>FollowUp</vt:lpstr>
      <vt:lpstr>GapLeft</vt:lpstr>
      <vt:lpstr>Improvement</vt:lpstr>
      <vt:lpstr>ImprovePct</vt:lpstr>
      <vt:lpstr>Investment</vt:lpstr>
      <vt:lpstr>MetricName</vt:lpstr>
      <vt:lpstr>NetBenefit</vt:lpstr>
      <vt:lpstr>OccPerYear</vt:lpstr>
      <vt:lpstr>OngoingCost</vt:lpstr>
      <vt:lpstr>OrgName</vt:lpstr>
      <vt:lpstr>Owner</vt:lpstr>
      <vt:lpstr>Payback</vt:lpstr>
      <vt:lpstr>'A3'!Print_Area</vt:lpstr>
      <vt:lpstr>Method!Print_Area</vt:lpstr>
      <vt:lpstr>Setup!Print_Area</vt:lpstr>
      <vt:lpstr>'Start Here'!Print_Area</vt:lpstr>
      <vt:lpstr>Verify!Print_Area</vt:lpstr>
      <vt:lpstr>Method!Print_Titles</vt:lpstr>
      <vt:lpstr>Result</vt:lpstr>
      <vt:lpstr>Revised</vt:lpstr>
      <vt:lpstr>RootCause</vt:lpstr>
      <vt:lpstr>SelfCheck</vt:lpstr>
      <vt:lpstr>SelfCheckSummary</vt:lpstr>
      <vt:lpstr>Sponsor</vt:lpstr>
      <vt:lpstr>Started</vt:lpstr>
      <vt:lpstr>Target</vt:lpstr>
      <vt:lpstr>TargetDate</vt:lpstr>
      <vt:lpstr>Unit</vt:lpstr>
      <vt:lpstr>ValuePerUnit</vt:lpstr>
      <vt:lpstr>WhyFive</vt:lpstr>
      <vt:lpstr>WhyFour</vt:lpstr>
      <vt:lpstr>WhyOne</vt:lpstr>
      <vt:lpstr>WhyThree</vt:lpstr>
      <vt:lpstr>WhyTwo</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A3 Problem Solving - free Excel template from MFG Calcs</dc:title>
  <dc:subject>Work one problem through on one sheet, from background to follow-up, with the data that proves the countermeasures worked and what the fix is worth.</dc:subject>
  <dc:creator>MFG Calcs</dc:creator>
  <cp:keywords>A3, problem solving, PDCA, root cause, 5 whys, countermeasures, lean, SMED, continuous improvement</cp:keywords>
  <dc:description>https://www.mfgcalcs.com/templates/a3-problem-solving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a3-problem-solving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https://www.mfgcalcs.com/templates/a3-problem-solving</vt:lpwstr>
  </property>
  <property fmtid="{D5CDD505-2E9C-101B-9397-08002B2CF9AE}" pid="7" name="Template sheet roles">
    <vt:lpwstr>Start Here=start;Setup=setup;A3=form;Method=method;Verify=verify</vt:lpwstr>
  </property>
</Properties>
</file>